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Joel Alarcon\Documents\12. Órgano de Gobierno\Sesión Órgano de Gobierno 2024\2daJG2024\5. Presentación del Informe de Autoevaluación\5.3 Análisis presupuestal\"/>
    </mc:Choice>
  </mc:AlternateContent>
  <xr:revisionPtr revIDLastSave="0" documentId="13_ncr:1_{D7AC027C-6B0E-4E9D-9ADA-5E2822B5A66E}" xr6:coauthVersionLast="47" xr6:coauthVersionMax="47" xr10:uidLastSave="{00000000-0000-0000-0000-000000000000}"/>
  <bookViews>
    <workbookView xWindow="-120" yWindow="-120" windowWidth="29040" windowHeight="15720" activeTab="1" xr2:uid="{00000000-000D-0000-FFFF-FFFF00000000}"/>
  </bookViews>
  <sheets>
    <sheet name="Anexo 5.4.1.a (1)" sheetId="7" r:id="rId1"/>
    <sheet name="Anexo 5.4.1.a (2)" sheetId="8" r:id="rId2"/>
  </sheets>
  <definedNames>
    <definedName name="_xlnm.Print_Titles" localSheetId="0">'Anexo 5.4.1.a (1)'!$1:$1</definedName>
    <definedName name="_xlnm.Print_Titles" localSheetId="1">'Anexo 5.4.1.a (2)'!$1:$3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7" l="1"/>
  <c r="E11" i="7"/>
  <c r="G41" i="8"/>
  <c r="G40" i="8"/>
  <c r="D44" i="8"/>
  <c r="E44" i="8"/>
  <c r="G44" i="8"/>
  <c r="C44" i="8"/>
  <c r="B44" i="8"/>
  <c r="G43" i="8"/>
  <c r="G42" i="8"/>
  <c r="D31" i="8"/>
  <c r="D32" i="8"/>
  <c r="D33" i="8"/>
  <c r="D34" i="8"/>
  <c r="D35" i="8"/>
  <c r="D36" i="8"/>
  <c r="D37" i="8"/>
  <c r="E31" i="8"/>
  <c r="F31" i="8"/>
  <c r="G31" i="8"/>
  <c r="E32" i="8"/>
  <c r="F32" i="8"/>
  <c r="G32" i="8"/>
  <c r="E33" i="8"/>
  <c r="F33" i="8"/>
  <c r="G33" i="8"/>
  <c r="E34" i="8"/>
  <c r="F34" i="8"/>
  <c r="G34" i="8"/>
  <c r="E35" i="8"/>
  <c r="F35" i="8"/>
  <c r="G35" i="8"/>
  <c r="E36" i="8"/>
  <c r="F36" i="8"/>
  <c r="G36" i="8"/>
  <c r="G37" i="8"/>
  <c r="H37" i="8"/>
  <c r="F37" i="8"/>
  <c r="E37" i="8"/>
  <c r="C31" i="8"/>
  <c r="C32" i="8"/>
  <c r="C33" i="8"/>
  <c r="C34" i="8"/>
  <c r="C35" i="8"/>
  <c r="C36" i="8"/>
  <c r="C37" i="8"/>
  <c r="B31" i="8"/>
  <c r="B32" i="8"/>
  <c r="B33" i="8"/>
  <c r="B34" i="8"/>
  <c r="B35" i="8"/>
  <c r="B36" i="8"/>
  <c r="B37" i="8"/>
  <c r="H36" i="8"/>
  <c r="H35" i="8"/>
  <c r="H34" i="8"/>
  <c r="H33" i="8"/>
  <c r="H32" i="8"/>
  <c r="H31" i="8"/>
  <c r="D26" i="8"/>
  <c r="G20" i="8"/>
  <c r="G21" i="8"/>
  <c r="G22" i="8"/>
  <c r="G23" i="8"/>
  <c r="G24" i="8"/>
  <c r="G25" i="8"/>
  <c r="G26" i="8"/>
  <c r="H26" i="8"/>
  <c r="F26" i="8"/>
  <c r="E26" i="8"/>
  <c r="C26" i="8"/>
  <c r="B26" i="8"/>
  <c r="H25" i="8"/>
  <c r="H24" i="8"/>
  <c r="H23" i="8"/>
  <c r="H22" i="8"/>
  <c r="H21" i="8"/>
  <c r="H20" i="8"/>
  <c r="D15" i="8"/>
  <c r="G9" i="8"/>
  <c r="G10" i="8"/>
  <c r="G11" i="8"/>
  <c r="G12" i="8"/>
  <c r="G13" i="8"/>
  <c r="G14" i="8"/>
  <c r="G15" i="8"/>
  <c r="H15" i="8"/>
  <c r="F15" i="8"/>
  <c r="E15" i="8"/>
  <c r="C15" i="8"/>
  <c r="B15" i="8"/>
  <c r="H14" i="8"/>
  <c r="H13" i="8"/>
  <c r="H12" i="8"/>
  <c r="H11" i="8"/>
  <c r="H10" i="8"/>
  <c r="H9" i="8"/>
  <c r="C23" i="7"/>
  <c r="I21" i="7"/>
  <c r="I22" i="7"/>
  <c r="I23" i="7"/>
  <c r="M23" i="7"/>
  <c r="D23" i="7"/>
  <c r="L23" i="7"/>
  <c r="K23" i="7"/>
  <c r="M22" i="7"/>
  <c r="L22" i="7"/>
  <c r="K22" i="7"/>
  <c r="M21" i="7"/>
  <c r="L21" i="7"/>
  <c r="K21" i="7"/>
  <c r="F23" i="7"/>
  <c r="G23" i="7"/>
  <c r="G22" i="7"/>
  <c r="G21" i="7"/>
  <c r="E23" i="7"/>
  <c r="E22" i="7"/>
  <c r="E21" i="7"/>
  <c r="I16" i="7"/>
  <c r="I17" i="7"/>
  <c r="I18" i="7"/>
  <c r="I19" i="7"/>
  <c r="I20" i="7"/>
  <c r="I24" i="7"/>
  <c r="C20" i="7"/>
  <c r="C24" i="7"/>
  <c r="M24" i="7"/>
  <c r="D20" i="7"/>
  <c r="D24" i="7"/>
  <c r="L24" i="7"/>
  <c r="K24" i="7"/>
  <c r="J16" i="7"/>
  <c r="J17" i="7"/>
  <c r="J18" i="7"/>
  <c r="J19" i="7"/>
  <c r="J20" i="7"/>
  <c r="J21" i="7"/>
  <c r="J22" i="7"/>
  <c r="J23" i="7"/>
  <c r="J24" i="7"/>
  <c r="H20" i="7"/>
  <c r="H23" i="7"/>
  <c r="H24" i="7"/>
  <c r="F20" i="7"/>
  <c r="F24" i="7"/>
  <c r="G24" i="7"/>
  <c r="E20" i="7"/>
  <c r="E24" i="7"/>
  <c r="B20" i="7"/>
  <c r="B23" i="7"/>
  <c r="B24" i="7"/>
  <c r="M20" i="7"/>
  <c r="L20" i="7"/>
  <c r="K20" i="7"/>
  <c r="G20" i="7"/>
  <c r="M19" i="7"/>
  <c r="L19" i="7"/>
  <c r="K19" i="7"/>
  <c r="G19" i="7"/>
  <c r="E19" i="7"/>
  <c r="M18" i="7"/>
  <c r="L18" i="7"/>
  <c r="K18" i="7"/>
  <c r="G18" i="7"/>
  <c r="E18" i="7"/>
  <c r="M17" i="7"/>
  <c r="L17" i="7"/>
  <c r="K17" i="7"/>
  <c r="G17" i="7"/>
  <c r="E17" i="7"/>
  <c r="M16" i="7"/>
  <c r="L16" i="7"/>
  <c r="K16" i="7"/>
  <c r="G16" i="7"/>
  <c r="E16" i="7"/>
  <c r="C12" i="7"/>
  <c r="F12" i="7"/>
  <c r="H12" i="7"/>
  <c r="I12" i="7"/>
  <c r="M12" i="7"/>
  <c r="I11" i="7"/>
  <c r="M11" i="7"/>
  <c r="I10" i="7"/>
  <c r="M10" i="7"/>
  <c r="D12" i="7"/>
  <c r="L12" i="7"/>
  <c r="L11" i="7"/>
  <c r="L10" i="7"/>
  <c r="K12" i="7"/>
  <c r="K11" i="7"/>
  <c r="K10" i="7"/>
  <c r="J12" i="7"/>
  <c r="J11" i="7"/>
  <c r="J10" i="7"/>
  <c r="G12" i="7"/>
  <c r="G11" i="7"/>
  <c r="G10" i="7"/>
  <c r="E12" i="7"/>
  <c r="B12" i="7"/>
  <c r="C32" i="7"/>
</calcChain>
</file>

<file path=xl/sharedStrings.xml><?xml version="1.0" encoding="utf-8"?>
<sst xmlns="http://schemas.openxmlformats.org/spreadsheetml/2006/main" count="113" uniqueCount="78">
  <si>
    <t>Anexo 5.4.1.a (1)</t>
  </si>
  <si>
    <t>Presupuesto Ejercido y Presupuesto Devengado</t>
  </si>
  <si>
    <t>(Miles de Pesos)</t>
  </si>
  <si>
    <t>INGRESOS</t>
  </si>
  <si>
    <t>Fuente de Ingresos</t>
  </si>
  <si>
    <t>Presupuesto Original Anual</t>
  </si>
  <si>
    <t>Presupuesto modificado anual
(A)</t>
  </si>
  <si>
    <t>Porcentaje del total captado respecto del programado al periodo
(H) = (F/B)*100</t>
  </si>
  <si>
    <t xml:space="preserve">(Menor) o Mayor capatación en relación con lo programado al periodo
</t>
  </si>
  <si>
    <t>Porcentaje del total captado respecto del modificado anual
(I) = (F/A)*100</t>
  </si>
  <si>
    <t>Programado al periodo
(B)</t>
  </si>
  <si>
    <t>Porcentaje del programado al periodo respecto del presupuesto modificado anual
(C) = (B/A)*100</t>
  </si>
  <si>
    <t>% variación Programado y captado</t>
  </si>
  <si>
    <t>Devengado no cobrado
(E)</t>
  </si>
  <si>
    <t>Total. Captado + Devengado no cobrado
(F) = D+E</t>
  </si>
  <si>
    <t>Diferencia
(G) = B-F</t>
  </si>
  <si>
    <t>Propios</t>
  </si>
  <si>
    <t>Fiscales</t>
  </si>
  <si>
    <t>Total</t>
  </si>
  <si>
    <t>GASTO</t>
  </si>
  <si>
    <t>Capítulo de Gasto</t>
  </si>
  <si>
    <t>Porcentaje del total respecto del programado al periodo
(H) = F/B*100</t>
  </si>
  <si>
    <t xml:space="preserve">(Menor) o Mayor gasto en relación con lo programado al periodo
</t>
  </si>
  <si>
    <t>Porcentaje del total respecto del modificado anual
(I) = F/A*100</t>
  </si>
  <si>
    <t>Porcentaje del programado al periodo respecto del presupuesto modificado anual
(C) = B/A*100</t>
  </si>
  <si>
    <t>% variación Programado y ejercido</t>
  </si>
  <si>
    <t>Devengado no pagado
(E)</t>
  </si>
  <si>
    <t>Total. Ejercido + Devengado no pagado
(F) = D+E</t>
  </si>
  <si>
    <t>4000</t>
  </si>
  <si>
    <t>SubTotal</t>
  </si>
  <si>
    <t>Operaciones ajenas netas</t>
  </si>
  <si>
    <t>Disponibilidad inicial</t>
  </si>
  <si>
    <t>Enteros TESOFE</t>
  </si>
  <si>
    <t>Disponibilidad final</t>
  </si>
  <si>
    <t>Explicación de las Variaciones</t>
  </si>
  <si>
    <t>Anexo 5.4.1.a (2)</t>
  </si>
  <si>
    <t>EJERCICIO DEL PRESUPUESTO DE EGRESOS POR CAPÍTULO DEL GASTO</t>
  </si>
  <si>
    <t>RECURSOS FISCALES</t>
  </si>
  <si>
    <t xml:space="preserve">EXPLICACIÓN DE LAS CAUSAS DE LOS SOBRE Y SUB EJERCICIOS </t>
  </si>
  <si>
    <t>(miles de pesos)</t>
  </si>
  <si>
    <t>CUMPLIMIENTO %</t>
  </si>
  <si>
    <t>CAPÍTULO DE GASTO*</t>
  </si>
  <si>
    <t>ORIGINAL</t>
  </si>
  <si>
    <t>MODIFICADO ANUAL (B)</t>
  </si>
  <si>
    <t>PROGRAMADO (C)</t>
  </si>
  <si>
    <t>EJERCIDO  (D)</t>
  </si>
  <si>
    <t>DEVENGADO (E)</t>
  </si>
  <si>
    <t>TOTAL (D+E=F)</t>
  </si>
  <si>
    <t>(F*100)/C</t>
  </si>
  <si>
    <t>ANUAL (A)</t>
  </si>
  <si>
    <t>Subtotal</t>
  </si>
  <si>
    <t>RECURSOS PROPIOS</t>
  </si>
  <si>
    <t>DEVENGADO</t>
  </si>
  <si>
    <t>(E)</t>
  </si>
  <si>
    <t>CONSOLIDADO*</t>
  </si>
  <si>
    <t>TOTAL</t>
  </si>
  <si>
    <t>PROGRAMA PRESUPUESTARIO</t>
  </si>
  <si>
    <t>MODIFICADO</t>
  </si>
  <si>
    <t>EJERCIDO</t>
  </si>
  <si>
    <t>ANUAL (B)</t>
  </si>
  <si>
    <t>(D)</t>
  </si>
  <si>
    <t>(D*100)/C</t>
  </si>
  <si>
    <t>O001 Actividades de apoyo a la función pública y buen gobierno</t>
  </si>
  <si>
    <t>M001 Actividades de apoyo administrativo</t>
  </si>
  <si>
    <t xml:space="preserve">*En caso de que algún capítulo de gasto no aplique, omitirlo en la tabla.   </t>
  </si>
  <si>
    <r>
      <t xml:space="preserve">Nombre de la Institución: </t>
    </r>
    <r>
      <rPr>
        <b/>
        <u/>
        <sz val="18"/>
        <rFont val="Arial"/>
        <family val="2"/>
      </rPr>
      <t>Instituto de Ecología, A.C</t>
    </r>
    <r>
      <rPr>
        <b/>
        <sz val="18"/>
        <rFont val="Arial"/>
        <family val="2"/>
      </rPr>
      <t>.</t>
    </r>
  </si>
  <si>
    <t>E003 Investigación científica, desarrollo e innovación</t>
  </si>
  <si>
    <t>K010 Proyectos de infraestructura social de ciencia y tecnología</t>
  </si>
  <si>
    <t>Cifras al 30 de junio</t>
  </si>
  <si>
    <t>Captado por la operación del ejercicio 2024
(D)</t>
  </si>
  <si>
    <t>Ejercido por la operación del ejercicio 2024
(D)+F42</t>
  </si>
  <si>
    <t>ENERO-JUNIO</t>
  </si>
  <si>
    <t>2024 (miles de pesos)</t>
  </si>
  <si>
    <t>Ingresos. En Recursos Propios la variación mayor de 54,225.5 miles de pesos, que representó el 173.85%, corresponde a la mayor captación de ingresos por: Venta de Servicios, que contempla principalmente la prestación de servicios por parte de la Unidad de Servicios Profesionales Altamente Especializados (USPAE); así como, Ingresos Diversos. En ingresos fiscales, la variación menor de 3,154.0 corresponde a los ingresos por actualización del tabulador de sueldos y salarios, los cuales se recibirán en julio.
Capítulo 1000 Servicios Personales. La variación de 7,623.2 miles de pesos, que representó el 5.24% de gasto menor al programado, es atribuible a la contratación de personal técnico académico eventual que está directamente relacionada con los contratos de prestación de servicios celebrados.
Capítulo 2000 Materiales y Suministros. La variación inferior de 1,776.5 miles de pesos, que representó el 27.48%, se presentó en recursos propios por la modificación del presupuesto, considerando la autorización para el uso de disponibilidad inicial, además de una menor demanda de materiales por parte del área sustantiva.
Capítulo 3000 Servicios Generales. La variación menor de 85,767.4 miles de pesos, que representó el 60.17%, se debió a principalmente a recursos propios por la modificación del presupuesto, considerando la autorización para el uso de disponibilidad inicial.
Capítulo 4000 Subsidios, ayudas sociales y transferencias a Fideicomisos. La variación menor de 528.0 miles de pesos que representó el 53.01%, corresponde a recursos propios y se origina por el hecho de que los convenios y contratos de prestación de servicios vigentes no contemplan montos para apoyo a estudiantes, ya que orientan sus recursos primordialmente a la contratación de personal especializado para atender los compromisos estipulados en las propuestas técnicas de los proyectos. La programación de recursos para este capítulo de gasto resultó superior a lo ejecutado, toda vez que la mayoría de los proyectos específicos de investigación que actualmente incluyen este tipo de gasto son considerados Fondos en Administración, los cuales no forman parte del techo presupuestal de la Institución.
Capitulo 5000 Bienes muebles, inmuebles e intangibles. La variación menor de 1,595.0 miles de pesos que representó el 100.0%, corresponde a recursos propios y se origino por que al cierre del segundo trimestre, no se ejercieron recursos de los proyectos de inversión autorizados,  sin embargo, se están realizando las gestiones correspondientes para ejercerlo en los meses posteriores.  
Capitulo 6000 Obra publica en bienes propios. La variación menor de 5,627.1 miles de pesos que representó el 100.0%, corresponde a recursos propios y se origino por que al cierre del segundo trimestre, no se ejercieron recursos de los proyectos de inversión autorizados,  sin embargo, se están realizando las gestiones correspondientes para ejercerlo en los meses posteriores.</t>
  </si>
  <si>
    <t>La variación menor de 3.07% se debe principalmente, por diversos servicios que se ejecutaran en meses posteriores y por la calendarización de recursos.</t>
  </si>
  <si>
    <t>Los Programas Presupuestarios que presentan variación mayor al 10% son:
E003 principalmente de recursos propios por la modificación del presupuesto, considerando la autorización para el uso de disponibilidad inicial. En servicios generales, se ejecutaran gastos por licitaciones para el cumplir con los trabajos del Tren Maya, cuyo gasto se verá reflejado en los meses siguientes. En capitulo 5000, la variación se originó por que al cierre del segundo trimestre, no se ejercieron recursos de los proyectos de inversión autorizados,  sin embargo, se están realizando las gestiones correspondientes para ejercerlo en los meses posteriores. 
M001 derivado principalmente de que en este Programa se incluye la programación de prestaciones de personal de apoyo asignado al área sustantiva y cuyo pago se registra en el Programa Presupuestario E003. 
K010 la variación se originó por que al cierre del segundo trimestre, no se ejercieron recursos de los proyectos de inversión autorizados,  sin embargo, se están realizando las gestiones correspondientes para ejercerlo en los meses posteriores.</t>
  </si>
  <si>
    <t>Enero-Junio</t>
  </si>
  <si>
    <t>La variación mayor de 70.45%, corresponde principalmente por la modificación del presupuesto, considerando la autorización para el uso de disponibilidad inicial. En servicios generales, se ejecutaran gastos por licitaciones para el cumplir con los trabajos del Tren Maya, cuyo gasto se verá reflejado en los meses siguientes. En capitulo 5000 y 6000, la variación se originó por que al cierre del segundo trimestre, no se ejercieron recursos de los proyectos de inversión autorizados,  sin embargo, se están realizando las gestiones correspondientes para ejercerlo en los meses posteriores.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</si>
</sst>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0.0"/>
    <numFmt numFmtId="166" formatCode="_(* #,##0_);_(* \(#,##0\);_(* &quot;-&quot;??_);_(@_)"/>
    <numFmt numFmtId="167" formatCode="_(* #,##0.0_);_(* \(#,##0.0\);_(* &quot;-&quot;??_);_(@_)"/>
    <numFmt numFmtId="168" formatCode="#,##0_ ;[Red]\-#,##0\ "/>
  </numFmts>
  <fonts count="28" x14ac:knownFonts="1">
    <font>
      <sz val="10"/>
      <name val="Arial"/>
    </font>
    <font>
      <sz val="11"/>
      <color theme="1"/>
      <name val="Calibri"/>
      <family val="2"/>
      <scheme val="minor"/>
    </font>
    <font>
      <sz val="10"/>
      <name val="Arial"/>
      <family val="2"/>
    </font>
    <font>
      <b/>
      <sz val="8"/>
      <name val="Arial"/>
      <family val="2"/>
    </font>
    <font>
      <sz val="10"/>
      <name val="Arial"/>
      <family val="2"/>
    </font>
    <font>
      <sz val="9"/>
      <name val="Tahoma"/>
      <family val="2"/>
    </font>
    <font>
      <b/>
      <sz val="9"/>
      <name val="Tahoma"/>
      <family val="2"/>
    </font>
    <font>
      <b/>
      <sz val="9"/>
      <color indexed="39"/>
      <name val="Tahoma"/>
      <family val="2"/>
    </font>
    <font>
      <b/>
      <sz val="12"/>
      <name val="Arial"/>
      <family val="2"/>
    </font>
    <font>
      <b/>
      <sz val="12"/>
      <color theme="0"/>
      <name val="Arial"/>
      <family val="2"/>
    </font>
    <font>
      <b/>
      <sz val="10"/>
      <color theme="0"/>
      <name val="Arial"/>
      <family val="2"/>
    </font>
    <font>
      <b/>
      <sz val="7"/>
      <color theme="1"/>
      <name val="Soberana Sans"/>
      <family val="3"/>
    </font>
    <font>
      <b/>
      <sz val="10"/>
      <name val="Tahoma"/>
      <family val="2"/>
    </font>
    <font>
      <b/>
      <sz val="10"/>
      <color indexed="39"/>
      <name val="Tahoma"/>
      <family val="2"/>
    </font>
    <font>
      <b/>
      <sz val="8"/>
      <color indexed="39"/>
      <name val="Arial"/>
      <family val="2"/>
    </font>
    <font>
      <b/>
      <sz val="8"/>
      <color theme="1"/>
      <name val="Arial"/>
      <family val="2"/>
    </font>
    <font>
      <sz val="8"/>
      <color theme="1"/>
      <name val="Arial"/>
      <family val="2"/>
    </font>
    <font>
      <b/>
      <sz val="11"/>
      <color theme="1"/>
      <name val="Arial"/>
      <family val="2"/>
    </font>
    <font>
      <b/>
      <sz val="9"/>
      <color theme="0"/>
      <name val="Arial"/>
      <family val="2"/>
    </font>
    <font>
      <b/>
      <sz val="11"/>
      <color theme="0"/>
      <name val="Arial"/>
      <family val="2"/>
    </font>
    <font>
      <b/>
      <sz val="10"/>
      <color indexed="12"/>
      <name val="Arial"/>
      <family val="2"/>
    </font>
    <font>
      <b/>
      <sz val="18"/>
      <name val="Arial"/>
      <family val="2"/>
    </font>
    <font>
      <sz val="8"/>
      <color theme="0"/>
      <name val="Arial"/>
      <family val="2"/>
    </font>
    <font>
      <sz val="7"/>
      <color theme="0"/>
      <name val="Arial"/>
      <family val="2"/>
    </font>
    <font>
      <sz val="6"/>
      <color theme="0"/>
      <name val="Arial"/>
      <family val="2"/>
    </font>
    <font>
      <sz val="10"/>
      <color theme="0"/>
      <name val="Arial"/>
      <family val="2"/>
    </font>
    <font>
      <b/>
      <u/>
      <sz val="18"/>
      <name val="Arial"/>
      <family val="2"/>
    </font>
    <font>
      <sz val="12"/>
      <color rgb="FF000000"/>
      <name val="Arial"/>
      <family val="2"/>
    </font>
  </fonts>
  <fills count="7">
    <fill>
      <patternFill patternType="none"/>
    </fill>
    <fill>
      <patternFill patternType="gray125"/>
    </fill>
    <fill>
      <patternFill patternType="solid">
        <fgColor indexed="22"/>
        <bgColor indexed="64"/>
      </patternFill>
    </fill>
    <fill>
      <patternFill patternType="solid">
        <fgColor theme="6" tint="-0.499984740745262"/>
        <bgColor indexed="64"/>
      </patternFill>
    </fill>
    <fill>
      <patternFill patternType="solid">
        <fgColor theme="0"/>
        <bgColor indexed="64"/>
      </patternFill>
    </fill>
    <fill>
      <patternFill patternType="solid">
        <fgColor indexed="9"/>
        <bgColor indexed="64"/>
      </patternFill>
    </fill>
    <fill>
      <patternFill patternType="solid">
        <fgColor rgb="FF9A0000"/>
        <bgColor indexed="64"/>
      </patternFill>
    </fill>
  </fills>
  <borders count="58">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right style="medium">
        <color rgb="FF000000"/>
      </right>
      <top/>
      <bottom style="medium">
        <color indexed="64"/>
      </bottom>
      <diagonal/>
    </border>
    <border>
      <left style="medium">
        <color rgb="FF000000"/>
      </left>
      <right/>
      <top style="medium">
        <color indexed="64"/>
      </top>
      <bottom/>
      <diagonal/>
    </border>
    <border>
      <left style="medium">
        <color rgb="FF000000"/>
      </left>
      <right/>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3" fontId="2" fillId="0" borderId="0" applyFont="0" applyFill="0" applyBorder="0" applyAlignment="0" applyProtection="0"/>
    <xf numFmtId="0" fontId="1" fillId="0" borderId="0"/>
    <xf numFmtId="9" fontId="4" fillId="0" borderId="0" applyFont="0" applyFill="0" applyBorder="0" applyAlignment="0" applyProtection="0"/>
  </cellStyleXfs>
  <cellXfs count="204">
    <xf numFmtId="0" fontId="0" fillId="0" borderId="0" xfId="0"/>
    <xf numFmtId="3" fontId="0" fillId="0" borderId="0" xfId="0" applyNumberFormat="1"/>
    <xf numFmtId="167" fontId="5" fillId="0" borderId="4" xfId="1" applyNumberFormat="1" applyFont="1" applyFill="1" applyBorder="1"/>
    <xf numFmtId="167" fontId="7" fillId="0" borderId="5" xfId="1" applyNumberFormat="1" applyFont="1" applyFill="1" applyBorder="1" applyAlignment="1">
      <alignment horizontal="right" vertical="center"/>
    </xf>
    <xf numFmtId="167" fontId="5" fillId="0" borderId="8" xfId="1" applyNumberFormat="1" applyFont="1" applyFill="1" applyBorder="1"/>
    <xf numFmtId="167" fontId="5" fillId="0" borderId="10" xfId="1" applyNumberFormat="1" applyFont="1" applyFill="1" applyBorder="1" applyAlignment="1">
      <alignment horizontal="center"/>
    </xf>
    <xf numFmtId="167" fontId="5" fillId="0" borderId="7" xfId="1" applyNumberFormat="1" applyFont="1" applyFill="1" applyBorder="1" applyAlignment="1">
      <alignment horizontal="center"/>
    </xf>
    <xf numFmtId="167" fontId="7" fillId="0" borderId="11" xfId="1" applyNumberFormat="1" applyFont="1" applyFill="1" applyBorder="1" applyAlignment="1">
      <alignment horizontal="center" vertical="center"/>
    </xf>
    <xf numFmtId="0" fontId="8" fillId="2" borderId="12" xfId="0" applyFont="1" applyFill="1" applyBorder="1" applyAlignment="1">
      <alignment horizontal="center"/>
    </xf>
    <xf numFmtId="0" fontId="8" fillId="2" borderId="0" xfId="0" applyFont="1" applyFill="1" applyAlignment="1">
      <alignment horizontal="center"/>
    </xf>
    <xf numFmtId="0" fontId="8" fillId="2" borderId="13" xfId="0" applyFont="1" applyFill="1" applyBorder="1" applyAlignment="1">
      <alignment horizontal="center"/>
    </xf>
    <xf numFmtId="0" fontId="8" fillId="2" borderId="0" xfId="0" applyFont="1" applyFill="1" applyAlignment="1">
      <alignment horizontal="left"/>
    </xf>
    <xf numFmtId="0" fontId="1" fillId="0" borderId="0" xfId="2"/>
    <xf numFmtId="0" fontId="11" fillId="0" borderId="0" xfId="2" applyFont="1" applyAlignment="1">
      <alignment vertical="center"/>
    </xf>
    <xf numFmtId="49" fontId="5" fillId="0" borderId="7" xfId="1" applyNumberFormat="1" applyFont="1" applyFill="1" applyBorder="1" applyAlignment="1">
      <alignment horizontal="center"/>
    </xf>
    <xf numFmtId="165" fontId="5" fillId="0" borderId="4" xfId="1" applyNumberFormat="1" applyFont="1" applyFill="1" applyBorder="1" applyAlignment="1">
      <alignment horizontal="right"/>
    </xf>
    <xf numFmtId="167" fontId="7" fillId="0" borderId="7" xfId="1" applyNumberFormat="1" applyFont="1" applyFill="1" applyBorder="1" applyAlignment="1">
      <alignment horizontal="center" vertical="center"/>
    </xf>
    <xf numFmtId="167" fontId="7" fillId="0" borderId="2" xfId="1" applyNumberFormat="1" applyFont="1" applyFill="1" applyBorder="1" applyAlignment="1">
      <alignment horizontal="right" vertical="center"/>
    </xf>
    <xf numFmtId="167" fontId="13" fillId="0" borderId="52" xfId="1" applyNumberFormat="1" applyFont="1" applyFill="1" applyBorder="1" applyAlignment="1">
      <alignment horizontal="center" vertical="center"/>
    </xf>
    <xf numFmtId="167" fontId="13" fillId="0" borderId="53" xfId="1" applyNumberFormat="1" applyFont="1" applyFill="1" applyBorder="1" applyAlignment="1">
      <alignment horizontal="right" vertical="center"/>
    </xf>
    <xf numFmtId="167" fontId="13" fillId="0" borderId="0" xfId="1" applyNumberFormat="1" applyFont="1" applyFill="1" applyBorder="1" applyAlignment="1">
      <alignment horizontal="center" vertical="center"/>
    </xf>
    <xf numFmtId="167" fontId="13" fillId="0" borderId="0" xfId="1" applyNumberFormat="1" applyFont="1" applyFill="1" applyBorder="1" applyAlignment="1">
      <alignment horizontal="right" vertical="center"/>
    </xf>
    <xf numFmtId="10" fontId="12" fillId="0" borderId="0" xfId="3" applyNumberFormat="1" applyFont="1" applyFill="1" applyBorder="1" applyAlignment="1">
      <alignment horizontal="center" vertical="center"/>
    </xf>
    <xf numFmtId="167" fontId="14" fillId="0" borderId="55" xfId="1" applyNumberFormat="1" applyFont="1" applyBorder="1" applyAlignment="1">
      <alignment horizontal="center" wrapText="1"/>
    </xf>
    <xf numFmtId="167" fontId="13" fillId="0" borderId="56" xfId="1" applyNumberFormat="1" applyFont="1" applyFill="1" applyBorder="1" applyAlignment="1">
      <alignment horizontal="right" vertical="center"/>
    </xf>
    <xf numFmtId="167" fontId="13" fillId="0" borderId="57" xfId="1" applyNumberFormat="1" applyFont="1" applyFill="1" applyBorder="1" applyAlignment="1">
      <alignment horizontal="right" vertical="center"/>
    </xf>
    <xf numFmtId="167" fontId="14" fillId="0" borderId="0" xfId="1" applyNumberFormat="1" applyFont="1" applyBorder="1"/>
    <xf numFmtId="166" fontId="14" fillId="0" borderId="0" xfId="1" applyNumberFormat="1" applyFont="1" applyBorder="1" applyAlignment="1">
      <alignment horizontal="right"/>
    </xf>
    <xf numFmtId="9" fontId="3" fillId="0" borderId="0" xfId="1" applyNumberFormat="1" applyFont="1" applyBorder="1"/>
    <xf numFmtId="167" fontId="14" fillId="0" borderId="0" xfId="1" applyNumberFormat="1" applyFont="1" applyBorder="1" applyAlignment="1">
      <alignment horizontal="center" wrapText="1"/>
    </xf>
    <xf numFmtId="0" fontId="16" fillId="4" borderId="33" xfId="2" applyFont="1" applyFill="1" applyBorder="1" applyAlignment="1">
      <alignment vertical="center"/>
    </xf>
    <xf numFmtId="0" fontId="16" fillId="4" borderId="13" xfId="2" applyFont="1" applyFill="1" applyBorder="1" applyAlignment="1">
      <alignment vertical="center"/>
    </xf>
    <xf numFmtId="0" fontId="15" fillId="4" borderId="13" xfId="2" applyFont="1" applyFill="1" applyBorder="1" applyAlignment="1">
      <alignment horizontal="center" vertical="center" wrapText="1"/>
    </xf>
    <xf numFmtId="0" fontId="15" fillId="4" borderId="19" xfId="2" applyFont="1" applyFill="1" applyBorder="1" applyAlignment="1">
      <alignment horizontal="center" vertical="center" wrapText="1"/>
    </xf>
    <xf numFmtId="0" fontId="16" fillId="4" borderId="33" xfId="2" applyFont="1" applyFill="1" applyBorder="1" applyAlignment="1">
      <alignment horizontal="center" vertical="center"/>
    </xf>
    <xf numFmtId="168" fontId="16" fillId="4" borderId="13" xfId="2" applyNumberFormat="1" applyFont="1" applyFill="1" applyBorder="1" applyAlignment="1">
      <alignment vertical="center"/>
    </xf>
    <xf numFmtId="0" fontId="15" fillId="0" borderId="35" xfId="2" applyFont="1" applyBorder="1" applyAlignment="1">
      <alignment vertical="center"/>
    </xf>
    <xf numFmtId="168" fontId="15" fillId="0" borderId="27" xfId="2" applyNumberFormat="1" applyFont="1" applyBorder="1" applyAlignment="1">
      <alignment vertical="center"/>
    </xf>
    <xf numFmtId="0" fontId="16" fillId="0" borderId="42" xfId="2" applyFont="1" applyBorder="1" applyAlignment="1">
      <alignment vertical="center" wrapText="1"/>
    </xf>
    <xf numFmtId="168" fontId="16" fillId="0" borderId="42" xfId="2" applyNumberFormat="1" applyFont="1" applyBorder="1" applyAlignment="1">
      <alignment horizontal="right" vertical="center"/>
    </xf>
    <xf numFmtId="0" fontId="16" fillId="0" borderId="46" xfId="2" applyFont="1" applyBorder="1" applyAlignment="1">
      <alignment vertical="center" wrapText="1"/>
    </xf>
    <xf numFmtId="168" fontId="16" fillId="0" borderId="46" xfId="2" applyNumberFormat="1" applyFont="1" applyBorder="1" applyAlignment="1">
      <alignment horizontal="right" vertical="center"/>
    </xf>
    <xf numFmtId="0" fontId="16" fillId="0" borderId="49" xfId="2" applyFont="1" applyBorder="1" applyAlignment="1">
      <alignment vertical="center" wrapText="1"/>
    </xf>
    <xf numFmtId="168" fontId="16" fillId="0" borderId="49" xfId="2" applyNumberFormat="1" applyFont="1" applyBorder="1" applyAlignment="1">
      <alignment horizontal="right" vertical="center"/>
    </xf>
    <xf numFmtId="168" fontId="15" fillId="0" borderId="35" xfId="2" applyNumberFormat="1" applyFont="1" applyBorder="1" applyAlignment="1">
      <alignment vertical="center"/>
    </xf>
    <xf numFmtId="165" fontId="20" fillId="5" borderId="0" xfId="0" applyNumberFormat="1" applyFont="1" applyFill="1" applyAlignment="1">
      <alignment horizontal="left" vertical="center" wrapText="1"/>
    </xf>
    <xf numFmtId="0" fontId="0" fillId="5" borderId="0" xfId="0" applyFill="1" applyAlignment="1">
      <alignment vertical="center" wrapText="1"/>
    </xf>
    <xf numFmtId="0" fontId="0" fillId="5" borderId="0" xfId="0" applyFill="1"/>
    <xf numFmtId="0" fontId="22" fillId="3" borderId="1"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25" fillId="3" borderId="1" xfId="0" applyFont="1" applyFill="1" applyBorder="1" applyAlignment="1">
      <alignment horizontal="center" vertical="center" wrapText="1"/>
    </xf>
    <xf numFmtId="0" fontId="22" fillId="3" borderId="2" xfId="0" applyFont="1" applyFill="1" applyBorder="1" applyAlignment="1">
      <alignment horizontal="center" vertical="center" wrapText="1"/>
    </xf>
    <xf numFmtId="0" fontId="24" fillId="3" borderId="2" xfId="0" applyFont="1" applyFill="1" applyBorder="1" applyAlignment="1">
      <alignment horizontal="center" vertical="center" wrapText="1"/>
    </xf>
    <xf numFmtId="167" fontId="5" fillId="4" borderId="8" xfId="1" applyNumberFormat="1" applyFont="1" applyFill="1" applyBorder="1"/>
    <xf numFmtId="10" fontId="5" fillId="4" borderId="8" xfId="3" applyNumberFormat="1" applyFont="1" applyFill="1" applyBorder="1"/>
    <xf numFmtId="10" fontId="5" fillId="4" borderId="8" xfId="1" applyNumberFormat="1" applyFont="1" applyFill="1" applyBorder="1"/>
    <xf numFmtId="165" fontId="5" fillId="4" borderId="8" xfId="1" applyNumberFormat="1" applyFont="1" applyFill="1" applyBorder="1" applyAlignment="1">
      <alignment horizontal="right"/>
    </xf>
    <xf numFmtId="4" fontId="5" fillId="4" borderId="8" xfId="1" applyNumberFormat="1" applyFont="1" applyFill="1" applyBorder="1" applyAlignment="1">
      <alignment horizontal="right"/>
    </xf>
    <xf numFmtId="10" fontId="6" fillId="4" borderId="8" xfId="3" applyNumberFormat="1" applyFont="1" applyFill="1" applyBorder="1" applyAlignment="1">
      <alignment horizontal="center"/>
    </xf>
    <xf numFmtId="10" fontId="6" fillId="4" borderId="14" xfId="3" applyNumberFormat="1" applyFont="1" applyFill="1" applyBorder="1" applyAlignment="1">
      <alignment horizontal="center"/>
    </xf>
    <xf numFmtId="10" fontId="6" fillId="4" borderId="9" xfId="3" applyNumberFormat="1" applyFont="1" applyFill="1" applyBorder="1" applyAlignment="1">
      <alignment horizontal="center"/>
    </xf>
    <xf numFmtId="167" fontId="5" fillId="4" borderId="2" xfId="1" applyNumberFormat="1" applyFont="1" applyFill="1" applyBorder="1"/>
    <xf numFmtId="10" fontId="5" fillId="4" borderId="2" xfId="3" applyNumberFormat="1" applyFont="1" applyFill="1" applyBorder="1"/>
    <xf numFmtId="165" fontId="5" fillId="4" borderId="2" xfId="1" applyNumberFormat="1" applyFont="1" applyFill="1" applyBorder="1" applyAlignment="1">
      <alignment horizontal="right"/>
    </xf>
    <xf numFmtId="166" fontId="5" fillId="4" borderId="2" xfId="1" applyNumberFormat="1" applyFont="1" applyFill="1" applyBorder="1" applyAlignment="1">
      <alignment horizontal="right"/>
    </xf>
    <xf numFmtId="10" fontId="6" fillId="4" borderId="2" xfId="3" applyNumberFormat="1" applyFont="1" applyFill="1" applyBorder="1" applyAlignment="1">
      <alignment horizontal="center"/>
    </xf>
    <xf numFmtId="10" fontId="6" fillId="4" borderId="3" xfId="3" applyNumberFormat="1" applyFont="1" applyFill="1" applyBorder="1" applyAlignment="1">
      <alignment horizontal="center"/>
    </xf>
    <xf numFmtId="167" fontId="7" fillId="4" borderId="5" xfId="1" applyNumberFormat="1" applyFont="1" applyFill="1" applyBorder="1" applyAlignment="1">
      <alignment horizontal="right" vertical="center"/>
    </xf>
    <xf numFmtId="10" fontId="7" fillId="4" borderId="5" xfId="3" applyNumberFormat="1" applyFont="1" applyFill="1" applyBorder="1" applyAlignment="1">
      <alignment horizontal="right" vertical="center"/>
    </xf>
    <xf numFmtId="10" fontId="7" fillId="4" borderId="2" xfId="1" applyNumberFormat="1" applyFont="1" applyFill="1" applyBorder="1" applyAlignment="1">
      <alignment horizontal="right" vertical="center"/>
    </xf>
    <xf numFmtId="164" fontId="7" fillId="4" borderId="5" xfId="1" applyNumberFormat="1" applyFont="1" applyFill="1" applyBorder="1" applyAlignment="1">
      <alignment horizontal="right" vertical="center"/>
    </xf>
    <xf numFmtId="10" fontId="6" fillId="4" borderId="5" xfId="3" applyNumberFormat="1" applyFont="1" applyFill="1" applyBorder="1" applyAlignment="1">
      <alignment horizontal="center" vertical="center"/>
    </xf>
    <xf numFmtId="10" fontId="6" fillId="4" borderId="6" xfId="3" applyNumberFormat="1" applyFont="1" applyFill="1" applyBorder="1" applyAlignment="1">
      <alignment horizontal="center" vertical="center"/>
    </xf>
    <xf numFmtId="167" fontId="5" fillId="4" borderId="2" xfId="1" applyNumberFormat="1" applyFont="1" applyFill="1" applyBorder="1" applyAlignment="1">
      <alignment horizontal="center"/>
    </xf>
    <xf numFmtId="167" fontId="7" fillId="4" borderId="2" xfId="1" applyNumberFormat="1" applyFont="1" applyFill="1" applyBorder="1" applyAlignment="1">
      <alignment horizontal="right"/>
    </xf>
    <xf numFmtId="167" fontId="5" fillId="4" borderId="2" xfId="1" applyNumberFormat="1" applyFont="1" applyFill="1" applyBorder="1" applyAlignment="1">
      <alignment horizontal="right"/>
    </xf>
    <xf numFmtId="167" fontId="7" fillId="4" borderId="2" xfId="1" applyNumberFormat="1" applyFont="1" applyFill="1" applyBorder="1" applyAlignment="1">
      <alignment horizontal="right" vertical="center"/>
    </xf>
    <xf numFmtId="10" fontId="7" fillId="4" borderId="2" xfId="3" applyNumberFormat="1" applyFont="1" applyFill="1" applyBorder="1" applyAlignment="1">
      <alignment horizontal="right" vertical="center"/>
    </xf>
    <xf numFmtId="167" fontId="5" fillId="4" borderId="2" xfId="1" applyNumberFormat="1" applyFont="1" applyFill="1" applyBorder="1" applyAlignment="1">
      <alignment horizontal="right" vertical="center"/>
    </xf>
    <xf numFmtId="10" fontId="6" fillId="4" borderId="2" xfId="3" applyNumberFormat="1" applyFont="1" applyFill="1" applyBorder="1" applyAlignment="1">
      <alignment horizontal="center" vertical="center"/>
    </xf>
    <xf numFmtId="10" fontId="6" fillId="4" borderId="3" xfId="3" applyNumberFormat="1" applyFont="1" applyFill="1" applyBorder="1" applyAlignment="1">
      <alignment horizontal="center" vertical="center"/>
    </xf>
    <xf numFmtId="165" fontId="5" fillId="4" borderId="4" xfId="1" applyNumberFormat="1" applyFont="1" applyFill="1" applyBorder="1" applyAlignment="1">
      <alignment horizontal="right"/>
    </xf>
    <xf numFmtId="167" fontId="13" fillId="4" borderId="53" xfId="1" applyNumberFormat="1" applyFont="1" applyFill="1" applyBorder="1" applyAlignment="1">
      <alignment horizontal="right" vertical="center"/>
    </xf>
    <xf numFmtId="10" fontId="13" fillId="4" borderId="53" xfId="3" applyNumberFormat="1" applyFont="1" applyFill="1" applyBorder="1" applyAlignment="1">
      <alignment horizontal="right" vertical="center"/>
    </xf>
    <xf numFmtId="10" fontId="7" fillId="4" borderId="53" xfId="1" applyNumberFormat="1" applyFont="1" applyFill="1" applyBorder="1" applyAlignment="1">
      <alignment horizontal="right" vertical="center"/>
    </xf>
    <xf numFmtId="10" fontId="12" fillId="4" borderId="53" xfId="3" applyNumberFormat="1" applyFont="1" applyFill="1" applyBorder="1" applyAlignment="1">
      <alignment horizontal="center" vertical="center"/>
    </xf>
    <xf numFmtId="10" fontId="6" fillId="4" borderId="53" xfId="3" applyNumberFormat="1" applyFont="1" applyFill="1" applyBorder="1" applyAlignment="1">
      <alignment horizontal="center"/>
    </xf>
    <xf numFmtId="10" fontId="12" fillId="4" borderId="54" xfId="3" applyNumberFormat="1" applyFont="1" applyFill="1" applyBorder="1" applyAlignment="1">
      <alignment horizontal="center" vertical="center"/>
    </xf>
    <xf numFmtId="0" fontId="18" fillId="3" borderId="34" xfId="2" applyFont="1" applyFill="1" applyBorder="1" applyAlignment="1">
      <alignment horizontal="center" vertical="center" wrapText="1"/>
    </xf>
    <xf numFmtId="0" fontId="18" fillId="3" borderId="34" xfId="2" applyFont="1" applyFill="1" applyBorder="1" applyAlignment="1">
      <alignment horizontal="center" vertical="center"/>
    </xf>
    <xf numFmtId="0" fontId="18" fillId="3" borderId="13" xfId="2" applyFont="1" applyFill="1" applyBorder="1" applyAlignment="1">
      <alignment horizontal="center" vertical="center"/>
    </xf>
    <xf numFmtId="0" fontId="18" fillId="3" borderId="19" xfId="2" applyFont="1" applyFill="1" applyBorder="1" applyAlignment="1">
      <alignment horizontal="center" vertical="center"/>
    </xf>
    <xf numFmtId="0" fontId="0" fillId="4" borderId="0" xfId="0" applyFill="1"/>
    <xf numFmtId="0" fontId="23" fillId="3" borderId="21" xfId="0" applyFont="1" applyFill="1" applyBorder="1" applyAlignment="1">
      <alignment horizontal="center" vertical="center" wrapText="1"/>
    </xf>
    <xf numFmtId="0" fontId="23" fillId="3" borderId="22" xfId="0" applyFont="1" applyFill="1" applyBorder="1" applyAlignment="1">
      <alignment horizontal="center" vertical="center" wrapText="1"/>
    </xf>
    <xf numFmtId="0" fontId="21" fillId="2" borderId="20" xfId="0" applyFont="1" applyFill="1" applyBorder="1" applyAlignment="1">
      <alignment horizontal="center"/>
    </xf>
    <xf numFmtId="0" fontId="21" fillId="2" borderId="16" xfId="0" applyFont="1" applyFill="1" applyBorder="1" applyAlignment="1">
      <alignment horizontal="center"/>
    </xf>
    <xf numFmtId="0" fontId="21" fillId="2" borderId="17" xfId="0" applyFont="1" applyFill="1" applyBorder="1" applyAlignment="1">
      <alignment horizontal="center"/>
    </xf>
    <xf numFmtId="0" fontId="9" fillId="3" borderId="12" xfId="0" applyFont="1" applyFill="1" applyBorder="1" applyAlignment="1">
      <alignment horizontal="center"/>
    </xf>
    <xf numFmtId="0" fontId="9" fillId="3" borderId="0" xfId="0" applyFont="1" applyFill="1" applyAlignment="1">
      <alignment horizontal="center"/>
    </xf>
    <xf numFmtId="0" fontId="9" fillId="3" borderId="13" xfId="0" applyFont="1" applyFill="1" applyBorder="1" applyAlignment="1">
      <alignment horizontal="center"/>
    </xf>
    <xf numFmtId="0" fontId="10" fillId="6" borderId="25" xfId="0" applyFont="1" applyFill="1" applyBorder="1" applyAlignment="1">
      <alignment horizontal="center" vertical="center"/>
    </xf>
    <xf numFmtId="0" fontId="10" fillId="6" borderId="26" xfId="0" applyFont="1" applyFill="1" applyBorder="1" applyAlignment="1">
      <alignment horizontal="center" vertical="center"/>
    </xf>
    <xf numFmtId="0" fontId="10" fillId="6" borderId="27" xfId="0" applyFont="1" applyFill="1" applyBorder="1" applyAlignment="1">
      <alignment horizontal="center" vertical="center"/>
    </xf>
    <xf numFmtId="0" fontId="9" fillId="6" borderId="12" xfId="0" applyFont="1" applyFill="1" applyBorder="1" applyAlignment="1">
      <alignment horizontal="center"/>
    </xf>
    <xf numFmtId="0" fontId="9" fillId="6" borderId="0" xfId="0" applyFont="1" applyFill="1" applyAlignment="1">
      <alignment horizontal="center"/>
    </xf>
    <xf numFmtId="0" fontId="9" fillId="6" borderId="13" xfId="0" applyFont="1" applyFill="1" applyBorder="1" applyAlignment="1">
      <alignment horizontal="center"/>
    </xf>
    <xf numFmtId="0" fontId="22" fillId="3" borderId="28" xfId="0" applyFont="1" applyFill="1" applyBorder="1" applyAlignment="1">
      <alignment horizontal="center" vertical="center" wrapText="1"/>
    </xf>
    <xf numFmtId="0" fontId="22" fillId="3" borderId="32" xfId="0" applyFont="1" applyFill="1" applyBorder="1" applyAlignment="1">
      <alignment horizontal="center" vertical="center" wrapText="1"/>
    </xf>
    <xf numFmtId="0" fontId="22" fillId="3" borderId="23" xfId="0" applyFont="1" applyFill="1" applyBorder="1" applyAlignment="1">
      <alignment horizontal="center" vertical="center" wrapText="1"/>
    </xf>
    <xf numFmtId="0" fontId="22" fillId="3" borderId="24" xfId="0" applyFont="1" applyFill="1" applyBorder="1" applyAlignment="1">
      <alignment horizontal="center" vertical="center" wrapText="1"/>
    </xf>
    <xf numFmtId="0" fontId="22" fillId="3" borderId="29" xfId="0" applyFont="1" applyFill="1" applyBorder="1" applyAlignment="1">
      <alignment horizontal="center" vertical="center"/>
    </xf>
    <xf numFmtId="0" fontId="22" fillId="3" borderId="30" xfId="0" applyFont="1" applyFill="1" applyBorder="1" applyAlignment="1">
      <alignment horizontal="center" vertical="center"/>
    </xf>
    <xf numFmtId="0" fontId="22" fillId="3" borderId="31" xfId="0" applyFont="1" applyFill="1" applyBorder="1" applyAlignment="1">
      <alignment horizontal="center" vertical="center"/>
    </xf>
    <xf numFmtId="0" fontId="23" fillId="3" borderId="23" xfId="0" applyFont="1" applyFill="1" applyBorder="1" applyAlignment="1">
      <alignment horizontal="center" vertical="center" wrapText="1"/>
    </xf>
    <xf numFmtId="0" fontId="23" fillId="3" borderId="24" xfId="0" applyFont="1" applyFill="1" applyBorder="1" applyAlignment="1">
      <alignment horizontal="center" vertical="center" wrapText="1"/>
    </xf>
    <xf numFmtId="165" fontId="20" fillId="5" borderId="0" xfId="0" applyNumberFormat="1" applyFont="1" applyFill="1" applyAlignment="1">
      <alignment horizontal="left" vertical="center" wrapText="1"/>
    </xf>
    <xf numFmtId="165" fontId="27" fillId="5" borderId="25" xfId="0" applyNumberFormat="1" applyFont="1" applyFill="1" applyBorder="1" applyAlignment="1">
      <alignment horizontal="justify" wrapText="1"/>
    </xf>
    <xf numFmtId="165" fontId="4" fillId="5" borderId="26" xfId="0" applyNumberFormat="1" applyFont="1" applyFill="1" applyBorder="1" applyAlignment="1">
      <alignment horizontal="justify" wrapText="1"/>
    </xf>
    <xf numFmtId="165" fontId="4" fillId="5" borderId="27" xfId="0" applyNumberFormat="1" applyFont="1" applyFill="1" applyBorder="1" applyAlignment="1">
      <alignment horizontal="justify" wrapText="1"/>
    </xf>
    <xf numFmtId="0" fontId="22" fillId="3" borderId="10"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23" fillId="3" borderId="9" xfId="0" applyFont="1" applyFill="1" applyBorder="1" applyAlignment="1">
      <alignment horizontal="center" vertical="center" wrapText="1"/>
    </xf>
    <xf numFmtId="168" fontId="15" fillId="0" borderId="25" xfId="2" applyNumberFormat="1" applyFont="1" applyBorder="1" applyAlignment="1">
      <alignment horizontal="right" vertical="center"/>
    </xf>
    <xf numFmtId="168" fontId="15" fillId="0" borderId="27" xfId="2" applyNumberFormat="1" applyFont="1" applyBorder="1" applyAlignment="1">
      <alignment horizontal="right" vertical="center"/>
    </xf>
    <xf numFmtId="168" fontId="16" fillId="0" borderId="47" xfId="2" applyNumberFormat="1" applyFont="1" applyBorder="1" applyAlignment="1">
      <alignment horizontal="right" vertical="center"/>
    </xf>
    <xf numFmtId="168" fontId="16" fillId="0" borderId="48" xfId="2" applyNumberFormat="1" applyFont="1" applyBorder="1" applyAlignment="1">
      <alignment horizontal="right" vertical="center"/>
    </xf>
    <xf numFmtId="2" fontId="16" fillId="0" borderId="43" xfId="2" applyNumberFormat="1" applyFont="1" applyBorder="1" applyAlignment="1">
      <alignment horizontal="center" vertical="center"/>
    </xf>
    <xf numFmtId="2" fontId="16" fillId="0" borderId="45" xfId="2" applyNumberFormat="1" applyFont="1" applyBorder="1" applyAlignment="1">
      <alignment horizontal="center" vertical="center"/>
    </xf>
    <xf numFmtId="2" fontId="16" fillId="0" borderId="44" xfId="2" applyNumberFormat="1" applyFont="1" applyBorder="1" applyAlignment="1">
      <alignment horizontal="center" vertical="center"/>
    </xf>
    <xf numFmtId="168" fontId="16" fillId="0" borderId="43" xfId="2" applyNumberFormat="1" applyFont="1" applyBorder="1" applyAlignment="1">
      <alignment horizontal="right" vertical="center"/>
    </xf>
    <xf numFmtId="168" fontId="16" fillId="0" borderId="44" xfId="2" applyNumberFormat="1" applyFont="1" applyBorder="1" applyAlignment="1">
      <alignment horizontal="right" vertical="center"/>
    </xf>
    <xf numFmtId="168" fontId="16" fillId="0" borderId="50" xfId="2" applyNumberFormat="1" applyFont="1" applyBorder="1" applyAlignment="1">
      <alignment horizontal="right" vertical="center"/>
    </xf>
    <xf numFmtId="168" fontId="16" fillId="0" borderId="51" xfId="2" applyNumberFormat="1" applyFont="1" applyBorder="1" applyAlignment="1">
      <alignment horizontal="right" vertical="center"/>
    </xf>
    <xf numFmtId="2" fontId="15" fillId="0" borderId="25" xfId="2" applyNumberFormat="1" applyFont="1" applyBorder="1" applyAlignment="1">
      <alignment horizontal="center" vertical="center"/>
    </xf>
    <xf numFmtId="2" fontId="15" fillId="0" borderId="26" xfId="2" applyNumberFormat="1" applyFont="1" applyBorder="1" applyAlignment="1">
      <alignment horizontal="center" vertical="center"/>
    </xf>
    <xf numFmtId="2" fontId="15" fillId="0" borderId="27" xfId="2" applyNumberFormat="1" applyFont="1" applyBorder="1" applyAlignment="1">
      <alignment horizontal="center" vertical="center"/>
    </xf>
    <xf numFmtId="0" fontId="18" fillId="3" borderId="40" xfId="2" applyFont="1" applyFill="1" applyBorder="1" applyAlignment="1">
      <alignment horizontal="center" vertical="center" wrapText="1"/>
    </xf>
    <xf numFmtId="0" fontId="18" fillId="3" borderId="16" xfId="2" applyFont="1" applyFill="1" applyBorder="1" applyAlignment="1">
      <alignment horizontal="center" vertical="center" wrapText="1"/>
    </xf>
    <xf numFmtId="0" fontId="18" fillId="3" borderId="38" xfId="2" applyFont="1" applyFill="1" applyBorder="1" applyAlignment="1">
      <alignment horizontal="center" vertical="center" wrapText="1"/>
    </xf>
    <xf numFmtId="0" fontId="18" fillId="3" borderId="41" xfId="2" applyFont="1" applyFill="1" applyBorder="1" applyAlignment="1">
      <alignment horizontal="center" vertical="center" wrapText="1"/>
    </xf>
    <xf numFmtId="0" fontId="18" fillId="3" borderId="18" xfId="2" applyFont="1" applyFill="1" applyBorder="1" applyAlignment="1">
      <alignment horizontal="center" vertical="center" wrapText="1"/>
    </xf>
    <xf numFmtId="0" fontId="18" fillId="3" borderId="39" xfId="2" applyFont="1" applyFill="1" applyBorder="1" applyAlignment="1">
      <alignment horizontal="center" vertical="center" wrapText="1"/>
    </xf>
    <xf numFmtId="0" fontId="15" fillId="4" borderId="25" xfId="2" applyFont="1" applyFill="1" applyBorder="1" applyAlignment="1">
      <alignment horizontal="center" vertical="center"/>
    </xf>
    <xf numFmtId="0" fontId="15" fillId="4" borderId="26" xfId="2" applyFont="1" applyFill="1" applyBorder="1" applyAlignment="1">
      <alignment horizontal="center" vertical="center"/>
    </xf>
    <xf numFmtId="0" fontId="15" fillId="4" borderId="37" xfId="2" applyFont="1" applyFill="1" applyBorder="1" applyAlignment="1">
      <alignment horizontal="center" vertical="center"/>
    </xf>
    <xf numFmtId="0" fontId="15" fillId="4" borderId="40" xfId="2" applyFont="1" applyFill="1" applyBorder="1" applyAlignment="1">
      <alignment horizontal="center" vertical="center"/>
    </xf>
    <xf numFmtId="0" fontId="15" fillId="4" borderId="17" xfId="2" applyFont="1" applyFill="1" applyBorder="1" applyAlignment="1">
      <alignment horizontal="center" vertical="center"/>
    </xf>
    <xf numFmtId="0" fontId="15" fillId="4" borderId="33" xfId="2" applyFont="1" applyFill="1" applyBorder="1" applyAlignment="1">
      <alignment vertical="center" wrapText="1"/>
    </xf>
    <xf numFmtId="0" fontId="15" fillId="4" borderId="34" xfId="2" applyFont="1" applyFill="1" applyBorder="1" applyAlignment="1">
      <alignment vertical="center" wrapText="1"/>
    </xf>
    <xf numFmtId="0" fontId="15" fillId="4" borderId="33" xfId="2" applyFont="1" applyFill="1" applyBorder="1" applyAlignment="1">
      <alignment horizontal="center" vertical="center" wrapText="1"/>
    </xf>
    <xf numFmtId="0" fontId="15" fillId="4" borderId="34" xfId="2" applyFont="1" applyFill="1" applyBorder="1" applyAlignment="1">
      <alignment horizontal="center" vertical="center" wrapText="1"/>
    </xf>
    <xf numFmtId="0" fontId="15" fillId="4" borderId="36" xfId="2" applyFont="1" applyFill="1" applyBorder="1" applyAlignment="1">
      <alignment horizontal="center" vertical="center" wrapText="1"/>
    </xf>
    <xf numFmtId="0" fontId="18" fillId="3" borderId="36" xfId="2" applyFont="1" applyFill="1" applyBorder="1" applyAlignment="1">
      <alignment horizontal="center" vertical="center" wrapText="1"/>
    </xf>
    <xf numFmtId="0" fontId="18" fillId="3" borderId="34" xfId="2" applyFont="1" applyFill="1" applyBorder="1" applyAlignment="1">
      <alignment horizontal="center" vertical="center" wrapText="1"/>
    </xf>
    <xf numFmtId="0" fontId="18" fillId="3" borderId="20" xfId="2" applyFont="1" applyFill="1" applyBorder="1" applyAlignment="1">
      <alignment horizontal="center" vertical="center"/>
    </xf>
    <xf numFmtId="0" fontId="18" fillId="3" borderId="16" xfId="2" applyFont="1" applyFill="1" applyBorder="1" applyAlignment="1">
      <alignment horizontal="center" vertical="center"/>
    </xf>
    <xf numFmtId="0" fontId="18" fillId="3" borderId="38" xfId="2" applyFont="1" applyFill="1" applyBorder="1" applyAlignment="1">
      <alignment horizontal="center" vertical="center"/>
    </xf>
    <xf numFmtId="0" fontId="18" fillId="3" borderId="15" xfId="2" applyFont="1" applyFill="1" applyBorder="1" applyAlignment="1">
      <alignment horizontal="center" vertical="center"/>
    </xf>
    <xf numFmtId="0" fontId="18" fillId="3" borderId="18" xfId="2" applyFont="1" applyFill="1" applyBorder="1" applyAlignment="1">
      <alignment horizontal="center" vertical="center"/>
    </xf>
    <xf numFmtId="0" fontId="18" fillId="3" borderId="39" xfId="2" applyFont="1" applyFill="1" applyBorder="1" applyAlignment="1">
      <alignment horizontal="center" vertical="center"/>
    </xf>
    <xf numFmtId="2" fontId="16" fillId="4" borderId="20" xfId="2" applyNumberFormat="1" applyFont="1" applyFill="1" applyBorder="1" applyAlignment="1">
      <alignment horizontal="center" vertical="center"/>
    </xf>
    <xf numFmtId="2" fontId="16" fillId="4" borderId="17" xfId="2" applyNumberFormat="1" applyFont="1" applyFill="1" applyBorder="1" applyAlignment="1">
      <alignment horizontal="center" vertical="center"/>
    </xf>
    <xf numFmtId="0" fontId="15" fillId="4" borderId="12" xfId="2" applyFont="1" applyFill="1" applyBorder="1" applyAlignment="1">
      <alignment horizontal="center" vertical="center"/>
    </xf>
    <xf numFmtId="0" fontId="15" fillId="4" borderId="13" xfId="2" applyFont="1" applyFill="1" applyBorder="1" applyAlignment="1">
      <alignment horizontal="center" vertical="center"/>
    </xf>
    <xf numFmtId="0" fontId="16" fillId="4" borderId="15" xfId="2" applyFont="1" applyFill="1" applyBorder="1" applyAlignment="1">
      <alignment vertical="center"/>
    </xf>
    <xf numFmtId="0" fontId="16" fillId="4" borderId="19" xfId="2" applyFont="1" applyFill="1" applyBorder="1" applyAlignment="1">
      <alignment vertical="center"/>
    </xf>
    <xf numFmtId="0" fontId="15" fillId="0" borderId="36" xfId="2" applyFont="1" applyBorder="1" applyAlignment="1">
      <alignment horizontal="center" vertical="center" wrapText="1"/>
    </xf>
    <xf numFmtId="0" fontId="15" fillId="0" borderId="34" xfId="2" applyFont="1" applyBorder="1" applyAlignment="1">
      <alignment horizontal="center" vertical="center" wrapText="1"/>
    </xf>
    <xf numFmtId="0" fontId="18" fillId="3" borderId="25" xfId="2" applyFont="1" applyFill="1" applyBorder="1" applyAlignment="1">
      <alignment horizontal="center" vertical="center"/>
    </xf>
    <xf numFmtId="0" fontId="18" fillId="3" borderId="26" xfId="2" applyFont="1" applyFill="1" applyBorder="1" applyAlignment="1">
      <alignment horizontal="center" vertical="center"/>
    </xf>
    <xf numFmtId="0" fontId="18" fillId="3" borderId="37" xfId="2" applyFont="1" applyFill="1" applyBorder="1" applyAlignment="1">
      <alignment horizontal="center" vertical="center"/>
    </xf>
    <xf numFmtId="0" fontId="16" fillId="4" borderId="20" xfId="2" applyFont="1" applyFill="1" applyBorder="1" applyAlignment="1">
      <alignment horizontal="justify" vertical="center" wrapText="1"/>
    </xf>
    <xf numFmtId="0" fontId="16" fillId="4" borderId="16" xfId="2" applyFont="1" applyFill="1" applyBorder="1" applyAlignment="1">
      <alignment horizontal="justify" vertical="center"/>
    </xf>
    <xf numFmtId="0" fontId="16" fillId="4" borderId="17" xfId="2" applyFont="1" applyFill="1" applyBorder="1" applyAlignment="1">
      <alignment horizontal="justify" vertical="center"/>
    </xf>
    <xf numFmtId="0" fontId="16" fillId="4" borderId="12" xfId="2" applyFont="1" applyFill="1" applyBorder="1" applyAlignment="1">
      <alignment horizontal="justify" vertical="center"/>
    </xf>
    <xf numFmtId="0" fontId="16" fillId="4" borderId="0" xfId="2" applyFont="1" applyFill="1" applyAlignment="1">
      <alignment horizontal="justify" vertical="center"/>
    </xf>
    <xf numFmtId="0" fontId="16" fillId="4" borderId="13" xfId="2" applyFont="1" applyFill="1" applyBorder="1" applyAlignment="1">
      <alignment horizontal="justify" vertical="center"/>
    </xf>
    <xf numFmtId="0" fontId="16" fillId="4" borderId="15" xfId="2" applyFont="1" applyFill="1" applyBorder="1" applyAlignment="1">
      <alignment horizontal="justify" vertical="center"/>
    </xf>
    <xf numFmtId="0" fontId="16" fillId="4" borderId="18" xfId="2" applyFont="1" applyFill="1" applyBorder="1" applyAlignment="1">
      <alignment horizontal="justify" vertical="center"/>
    </xf>
    <xf numFmtId="0" fontId="16" fillId="4" borderId="19" xfId="2" applyFont="1" applyFill="1" applyBorder="1" applyAlignment="1">
      <alignment horizontal="justify" vertical="center"/>
    </xf>
    <xf numFmtId="0" fontId="16" fillId="4" borderId="16" xfId="2" applyFont="1" applyFill="1" applyBorder="1" applyAlignment="1">
      <alignment horizontal="justify" vertical="center" wrapText="1"/>
    </xf>
    <xf numFmtId="0" fontId="16" fillId="4" borderId="17" xfId="2" applyFont="1" applyFill="1" applyBorder="1" applyAlignment="1">
      <alignment horizontal="justify" vertical="center" wrapText="1"/>
    </xf>
    <xf numFmtId="0" fontId="16" fillId="4" borderId="12" xfId="2" applyFont="1" applyFill="1" applyBorder="1" applyAlignment="1">
      <alignment horizontal="justify" vertical="center" wrapText="1"/>
    </xf>
    <xf numFmtId="0" fontId="16" fillId="4" borderId="0" xfId="2" applyFont="1" applyFill="1" applyAlignment="1">
      <alignment horizontal="justify" vertical="center" wrapText="1"/>
    </xf>
    <xf numFmtId="0" fontId="16" fillId="4" borderId="13" xfId="2" applyFont="1" applyFill="1" applyBorder="1" applyAlignment="1">
      <alignment horizontal="justify" vertical="center" wrapText="1"/>
    </xf>
    <xf numFmtId="0" fontId="16" fillId="4" borderId="15" xfId="2" applyFont="1" applyFill="1" applyBorder="1" applyAlignment="1">
      <alignment horizontal="justify" vertical="center" wrapText="1"/>
    </xf>
    <xf numFmtId="0" fontId="16" fillId="4" borderId="18" xfId="2" applyFont="1" applyFill="1" applyBorder="1" applyAlignment="1">
      <alignment horizontal="justify" vertical="center" wrapText="1"/>
    </xf>
    <xf numFmtId="0" fontId="16" fillId="4" borderId="19" xfId="2" applyFont="1" applyFill="1" applyBorder="1" applyAlignment="1">
      <alignment horizontal="justify" vertical="center" wrapText="1"/>
    </xf>
    <xf numFmtId="0" fontId="17" fillId="4" borderId="16" xfId="2" applyFont="1" applyFill="1" applyBorder="1" applyAlignment="1">
      <alignment horizontal="center" vertical="center"/>
    </xf>
    <xf numFmtId="0" fontId="17" fillId="4" borderId="17" xfId="2" applyFont="1" applyFill="1" applyBorder="1" applyAlignment="1">
      <alignment horizontal="center" vertical="center"/>
    </xf>
    <xf numFmtId="0" fontId="17" fillId="4" borderId="0" xfId="2" applyFont="1" applyFill="1" applyAlignment="1">
      <alignment horizontal="center" vertical="center"/>
    </xf>
    <xf numFmtId="0" fontId="17" fillId="4" borderId="13" xfId="2" applyFont="1" applyFill="1" applyBorder="1" applyAlignment="1">
      <alignment horizontal="center" vertical="center"/>
    </xf>
    <xf numFmtId="0" fontId="17" fillId="4" borderId="18" xfId="2" applyFont="1" applyFill="1" applyBorder="1" applyAlignment="1">
      <alignment horizontal="center" vertical="center"/>
    </xf>
    <xf numFmtId="0" fontId="17" fillId="4" borderId="19" xfId="2" applyFont="1" applyFill="1" applyBorder="1" applyAlignment="1">
      <alignment horizontal="center" vertical="center"/>
    </xf>
    <xf numFmtId="0" fontId="19" fillId="6" borderId="0" xfId="2" applyFont="1" applyFill="1" applyAlignment="1">
      <alignment horizontal="center" vertical="center"/>
    </xf>
    <xf numFmtId="0" fontId="19" fillId="6" borderId="18" xfId="2" applyFont="1" applyFill="1" applyBorder="1" applyAlignment="1">
      <alignment horizontal="center" vertical="center"/>
    </xf>
    <xf numFmtId="2" fontId="15" fillId="4" borderId="20" xfId="2" applyNumberFormat="1" applyFont="1" applyFill="1" applyBorder="1" applyAlignment="1">
      <alignment horizontal="center" vertical="center"/>
    </xf>
    <xf numFmtId="2" fontId="15" fillId="4" borderId="17" xfId="2" applyNumberFormat="1" applyFont="1" applyFill="1" applyBorder="1" applyAlignment="1">
      <alignment horizontal="center" vertical="center"/>
    </xf>
    <xf numFmtId="0" fontId="18" fillId="3" borderId="36" xfId="2" applyFont="1" applyFill="1" applyBorder="1" applyAlignment="1">
      <alignment vertical="center" wrapText="1"/>
    </xf>
    <xf numFmtId="0" fontId="18" fillId="3" borderId="34" xfId="2" applyFont="1" applyFill="1" applyBorder="1" applyAlignment="1">
      <alignment vertical="center" wrapText="1"/>
    </xf>
    <xf numFmtId="0" fontId="18" fillId="3" borderId="17" xfId="2" applyFont="1" applyFill="1" applyBorder="1" applyAlignment="1">
      <alignment horizontal="center" vertical="center"/>
    </xf>
    <xf numFmtId="0" fontId="18" fillId="3" borderId="19" xfId="2" applyFont="1" applyFill="1" applyBorder="1" applyAlignment="1">
      <alignment horizontal="center" vertical="center"/>
    </xf>
  </cellXfs>
  <cellStyles count="4">
    <cellStyle name="Millares" xfId="1" builtinId="3"/>
    <cellStyle name="Normal" xfId="0" builtinId="0"/>
    <cellStyle name="Normal 2" xfId="2" xr:uid="{00000000-0005-0000-0000-000002000000}"/>
    <cellStyle name="Porcentaje 3" xfId="3" xr:uid="{00000000-0005-0000-0000-000003000000}"/>
  </cellStyles>
  <dxfs count="0"/>
  <tableStyles count="0" defaultTableStyle="TableStyleMedium9" defaultPivotStyle="PivotStyleLight16"/>
  <colors>
    <mruColors>
      <color rgb="FF9A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5"/>
  <sheetViews>
    <sheetView view="pageLayout" topLeftCell="A28" zoomScaleNormal="100" zoomScaleSheetLayoutView="100" workbookViewId="0">
      <selection activeCell="M1" sqref="M1"/>
    </sheetView>
  </sheetViews>
  <sheetFormatPr baseColWidth="10" defaultColWidth="11.42578125" defaultRowHeight="12.75" x14ac:dyDescent="0.2"/>
  <cols>
    <col min="1" max="1" width="14" customWidth="1"/>
    <col min="2" max="2" width="16.28515625" customWidth="1"/>
    <col min="3" max="3" width="14.7109375" customWidth="1"/>
    <col min="4" max="4" width="15" customWidth="1"/>
    <col min="5" max="5" width="13.85546875" customWidth="1"/>
    <col min="6" max="6" width="14.42578125" customWidth="1"/>
    <col min="7" max="7" width="15.28515625" customWidth="1"/>
    <col min="8" max="8" width="15.140625" customWidth="1"/>
    <col min="9" max="9" width="12.85546875" customWidth="1"/>
    <col min="10" max="10" width="12.7109375" customWidth="1"/>
    <col min="11" max="11" width="12.140625" customWidth="1"/>
    <col min="12" max="12" width="12.28515625" customWidth="1"/>
    <col min="13" max="13" width="12.140625" customWidth="1"/>
  </cols>
  <sheetData>
    <row r="1" spans="1:13" s="92" customFormat="1" ht="24" customHeight="1" x14ac:dyDescent="0.2"/>
    <row r="2" spans="1:13" ht="16.5" thickBot="1" x14ac:dyDescent="0.3">
      <c r="A2" s="104" t="s">
        <v>0</v>
      </c>
      <c r="B2" s="105"/>
      <c r="C2" s="105"/>
      <c r="D2" s="105"/>
      <c r="E2" s="105"/>
      <c r="F2" s="105"/>
      <c r="G2" s="105"/>
      <c r="H2" s="105"/>
      <c r="I2" s="105"/>
      <c r="J2" s="105"/>
      <c r="K2" s="105"/>
      <c r="L2" s="105"/>
      <c r="M2" s="106"/>
    </row>
    <row r="3" spans="1:13" ht="23.25" customHeight="1" x14ac:dyDescent="0.35">
      <c r="A3" s="95" t="s">
        <v>65</v>
      </c>
      <c r="B3" s="96"/>
      <c r="C3" s="96"/>
      <c r="D3" s="96"/>
      <c r="E3" s="96"/>
      <c r="F3" s="96"/>
      <c r="G3" s="96"/>
      <c r="H3" s="96"/>
      <c r="I3" s="96"/>
      <c r="J3" s="96"/>
      <c r="K3" s="96"/>
      <c r="L3" s="96"/>
      <c r="M3" s="97"/>
    </row>
    <row r="4" spans="1:13" ht="15.75" x14ac:dyDescent="0.25">
      <c r="A4" s="8"/>
      <c r="B4" s="9"/>
      <c r="C4" s="9"/>
      <c r="D4" s="9"/>
      <c r="E4" s="11" t="s">
        <v>1</v>
      </c>
      <c r="F4" s="9"/>
      <c r="G4" s="9"/>
      <c r="H4" s="9"/>
      <c r="I4" s="9"/>
      <c r="J4" s="9"/>
      <c r="K4" s="9"/>
      <c r="L4" s="9"/>
      <c r="M4" s="10"/>
    </row>
    <row r="5" spans="1:13" ht="15.75" x14ac:dyDescent="0.25">
      <c r="A5" s="98" t="s">
        <v>76</v>
      </c>
      <c r="B5" s="99"/>
      <c r="C5" s="99"/>
      <c r="D5" s="99"/>
      <c r="E5" s="99"/>
      <c r="F5" s="99"/>
      <c r="G5" s="99"/>
      <c r="H5" s="99"/>
      <c r="I5" s="99"/>
      <c r="J5" s="99"/>
      <c r="K5" s="99"/>
      <c r="L5" s="99"/>
      <c r="M5" s="100"/>
    </row>
    <row r="6" spans="1:13" ht="16.5" thickBot="1" x14ac:dyDescent="0.3">
      <c r="A6" s="98" t="s">
        <v>2</v>
      </c>
      <c r="B6" s="99"/>
      <c r="C6" s="99"/>
      <c r="D6" s="99"/>
      <c r="E6" s="99"/>
      <c r="F6" s="99"/>
      <c r="G6" s="99"/>
      <c r="H6" s="99"/>
      <c r="I6" s="99"/>
      <c r="J6" s="99"/>
      <c r="K6" s="99"/>
      <c r="L6" s="99"/>
      <c r="M6" s="100"/>
    </row>
    <row r="7" spans="1:13" ht="13.5" thickBot="1" x14ac:dyDescent="0.25">
      <c r="A7" s="101" t="s">
        <v>3</v>
      </c>
      <c r="B7" s="102"/>
      <c r="C7" s="102"/>
      <c r="D7" s="102"/>
      <c r="E7" s="102"/>
      <c r="F7" s="102"/>
      <c r="G7" s="102"/>
      <c r="H7" s="102"/>
      <c r="I7" s="102"/>
      <c r="J7" s="102"/>
      <c r="K7" s="102"/>
      <c r="L7" s="102"/>
      <c r="M7" s="103"/>
    </row>
    <row r="8" spans="1:13" x14ac:dyDescent="0.2">
      <c r="A8" s="107" t="s">
        <v>4</v>
      </c>
      <c r="B8" s="109" t="s">
        <v>5</v>
      </c>
      <c r="C8" s="109" t="s">
        <v>6</v>
      </c>
      <c r="D8" s="111" t="s">
        <v>68</v>
      </c>
      <c r="E8" s="112"/>
      <c r="F8" s="112"/>
      <c r="G8" s="112"/>
      <c r="H8" s="112"/>
      <c r="I8" s="112"/>
      <c r="J8" s="113"/>
      <c r="K8" s="114" t="s">
        <v>7</v>
      </c>
      <c r="L8" s="114" t="s">
        <v>8</v>
      </c>
      <c r="M8" s="93" t="s">
        <v>9</v>
      </c>
    </row>
    <row r="9" spans="1:13" ht="60.75" customHeight="1" thickBot="1" x14ac:dyDescent="0.25">
      <c r="A9" s="108"/>
      <c r="B9" s="110"/>
      <c r="C9" s="110"/>
      <c r="D9" s="48" t="s">
        <v>10</v>
      </c>
      <c r="E9" s="49" t="s">
        <v>11</v>
      </c>
      <c r="F9" s="48" t="s">
        <v>69</v>
      </c>
      <c r="G9" s="50" t="s">
        <v>12</v>
      </c>
      <c r="H9" s="48" t="s">
        <v>13</v>
      </c>
      <c r="I9" s="48" t="s">
        <v>14</v>
      </c>
      <c r="J9" s="48" t="s">
        <v>15</v>
      </c>
      <c r="K9" s="115"/>
      <c r="L9" s="115"/>
      <c r="M9" s="94"/>
    </row>
    <row r="10" spans="1:13" ht="13.5" thickTop="1" x14ac:dyDescent="0.2">
      <c r="A10" s="5" t="s">
        <v>16</v>
      </c>
      <c r="B10" s="4">
        <v>68165.3</v>
      </c>
      <c r="C10" s="53">
        <v>68165.3</v>
      </c>
      <c r="D10" s="53">
        <v>31191.5</v>
      </c>
      <c r="E10" s="54">
        <f>D10/C10</f>
        <v>0.45758619121459154</v>
      </c>
      <c r="F10" s="53">
        <v>84811.4</v>
      </c>
      <c r="G10" s="55">
        <f>SUM(F10)/D10</f>
        <v>2.7190548707179838</v>
      </c>
      <c r="H10" s="53">
        <v>605.6</v>
      </c>
      <c r="I10" s="56">
        <f>F10+H10</f>
        <v>85417</v>
      </c>
      <c r="J10" s="57">
        <f>D10-I10</f>
        <v>-54225.5</v>
      </c>
      <c r="K10" s="58">
        <f>I10/D10</f>
        <v>2.7384704166199123</v>
      </c>
      <c r="L10" s="59">
        <f>SUM(I10)*100%/D10-1</f>
        <v>1.7384704166199123</v>
      </c>
      <c r="M10" s="60">
        <f>I10/C10</f>
        <v>1.2530862476949416</v>
      </c>
    </row>
    <row r="11" spans="1:13" x14ac:dyDescent="0.2">
      <c r="A11" s="6" t="s">
        <v>17</v>
      </c>
      <c r="B11" s="2">
        <v>330436.2</v>
      </c>
      <c r="C11" s="61">
        <v>337321.3</v>
      </c>
      <c r="D11" s="61">
        <v>163632.70000000001</v>
      </c>
      <c r="E11" s="62">
        <f t="shared" ref="E11:E12" si="0">D11/C11</f>
        <v>0.48509447817259099</v>
      </c>
      <c r="F11" s="61">
        <v>160478.70000000001</v>
      </c>
      <c r="G11" s="55">
        <f>SUM(F11)/D11</f>
        <v>0.98072512401249867</v>
      </c>
      <c r="H11" s="61">
        <v>0</v>
      </c>
      <c r="I11" s="63">
        <f t="shared" ref="I11:I12" si="1">F11+H11</f>
        <v>160478.70000000001</v>
      </c>
      <c r="J11" s="64">
        <f t="shared" ref="J11:J12" si="2">D11-I11</f>
        <v>3154</v>
      </c>
      <c r="K11" s="65">
        <f t="shared" ref="K11:K12" si="3">I11/D11</f>
        <v>0.98072512401249867</v>
      </c>
      <c r="L11" s="59">
        <f>SUM(I11)*100%/D11-1</f>
        <v>-1.9274875987501328E-2</v>
      </c>
      <c r="M11" s="66">
        <f t="shared" ref="M11:M12" si="4">I11/C11</f>
        <v>0.47574434226359263</v>
      </c>
    </row>
    <row r="12" spans="1:13" ht="13.5" thickBot="1" x14ac:dyDescent="0.25">
      <c r="A12" s="7" t="s">
        <v>18</v>
      </c>
      <c r="B12" s="3">
        <f>SUM(B10:B11)</f>
        <v>398601.5</v>
      </c>
      <c r="C12" s="3">
        <f t="shared" ref="C12:H12" si="5">SUM(C10:C11)</f>
        <v>405486.6</v>
      </c>
      <c r="D12" s="3">
        <f t="shared" si="5"/>
        <v>194824.2</v>
      </c>
      <c r="E12" s="68">
        <f t="shared" si="0"/>
        <v>0.48047013144207484</v>
      </c>
      <c r="F12" s="67">
        <f t="shared" si="5"/>
        <v>245290.1</v>
      </c>
      <c r="G12" s="69">
        <f>SUM(F12)/D12</f>
        <v>1.2590330154056837</v>
      </c>
      <c r="H12" s="67">
        <f t="shared" si="5"/>
        <v>605.6</v>
      </c>
      <c r="I12" s="67">
        <f t="shared" si="1"/>
        <v>245895.7</v>
      </c>
      <c r="J12" s="70">
        <f t="shared" si="2"/>
        <v>-51071.5</v>
      </c>
      <c r="K12" s="71">
        <f t="shared" si="3"/>
        <v>1.2621414588126116</v>
      </c>
      <c r="L12" s="59">
        <f>SUM(I12)*100%/D12-1</f>
        <v>0.26214145881261164</v>
      </c>
      <c r="M12" s="72">
        <f t="shared" si="4"/>
        <v>0.60642127261418755</v>
      </c>
    </row>
    <row r="13" spans="1:13" ht="13.5" thickBot="1" x14ac:dyDescent="0.25">
      <c r="A13" s="101" t="s">
        <v>19</v>
      </c>
      <c r="B13" s="102"/>
      <c r="C13" s="102"/>
      <c r="D13" s="102"/>
      <c r="E13" s="102"/>
      <c r="F13" s="102"/>
      <c r="G13" s="102"/>
      <c r="H13" s="102"/>
      <c r="I13" s="102"/>
      <c r="J13" s="102"/>
      <c r="K13" s="102"/>
      <c r="L13" s="102"/>
      <c r="M13" s="103"/>
    </row>
    <row r="14" spans="1:13" x14ac:dyDescent="0.2">
      <c r="A14" s="107" t="s">
        <v>20</v>
      </c>
      <c r="B14" s="109" t="s">
        <v>5</v>
      </c>
      <c r="C14" s="109" t="s">
        <v>6</v>
      </c>
      <c r="D14" s="111" t="s">
        <v>68</v>
      </c>
      <c r="E14" s="112"/>
      <c r="F14" s="112"/>
      <c r="G14" s="112"/>
      <c r="H14" s="112"/>
      <c r="I14" s="112"/>
      <c r="J14" s="113"/>
      <c r="K14" s="114" t="s">
        <v>21</v>
      </c>
      <c r="L14" s="114" t="s">
        <v>22</v>
      </c>
      <c r="M14" s="93" t="s">
        <v>23</v>
      </c>
    </row>
    <row r="15" spans="1:13" ht="53.25" customHeight="1" thickBot="1" x14ac:dyDescent="0.25">
      <c r="A15" s="120"/>
      <c r="B15" s="121"/>
      <c r="C15" s="121"/>
      <c r="D15" s="51" t="s">
        <v>10</v>
      </c>
      <c r="E15" s="52" t="s">
        <v>24</v>
      </c>
      <c r="F15" s="51" t="s">
        <v>70</v>
      </c>
      <c r="G15" s="50" t="s">
        <v>25</v>
      </c>
      <c r="H15" s="51" t="s">
        <v>26</v>
      </c>
      <c r="I15" s="51" t="s">
        <v>27</v>
      </c>
      <c r="J15" s="51" t="s">
        <v>15</v>
      </c>
      <c r="K15" s="122"/>
      <c r="L15" s="115"/>
      <c r="M15" s="123"/>
    </row>
    <row r="16" spans="1:13" ht="13.5" thickTop="1" x14ac:dyDescent="0.2">
      <c r="A16" s="14">
        <v>1000</v>
      </c>
      <c r="B16" s="15">
        <v>289042.8</v>
      </c>
      <c r="C16" s="73">
        <v>295927.89999999997</v>
      </c>
      <c r="D16" s="61">
        <v>145365.70000000001</v>
      </c>
      <c r="E16" s="62">
        <f>D16/C16</f>
        <v>0.49121998973398595</v>
      </c>
      <c r="F16" s="61">
        <v>135155</v>
      </c>
      <c r="G16" s="55">
        <f>SUM(F16)/D16</f>
        <v>0.9297585331340199</v>
      </c>
      <c r="H16" s="61">
        <v>2587.5</v>
      </c>
      <c r="I16" s="74">
        <f>F16+H16</f>
        <v>137742.5</v>
      </c>
      <c r="J16" s="75">
        <f>D16-I16</f>
        <v>7623.2000000000116</v>
      </c>
      <c r="K16" s="65">
        <f>I16/D16</f>
        <v>0.9475584680567698</v>
      </c>
      <c r="L16" s="59">
        <f>SUM(I16)*100%/D16-1</f>
        <v>-5.2441531943230202E-2</v>
      </c>
      <c r="M16" s="66">
        <f>I16/C16</f>
        <v>0.46545966095119795</v>
      </c>
    </row>
    <row r="17" spans="1:13" x14ac:dyDescent="0.2">
      <c r="A17" s="14">
        <v>2000</v>
      </c>
      <c r="B17" s="15">
        <v>12040.4</v>
      </c>
      <c r="C17" s="61">
        <v>12367.199999999999</v>
      </c>
      <c r="D17" s="61">
        <v>6465.2</v>
      </c>
      <c r="E17" s="62">
        <f t="shared" ref="E17:E23" si="6">D17/C17</f>
        <v>0.52276990749725083</v>
      </c>
      <c r="F17" s="61">
        <v>4688.7000000000007</v>
      </c>
      <c r="G17" s="55">
        <f t="shared" ref="G17:G24" si="7">SUM(F17)/D17</f>
        <v>0.72522118418610415</v>
      </c>
      <c r="H17" s="61">
        <v>0</v>
      </c>
      <c r="I17" s="74">
        <f t="shared" ref="I17:I22" si="8">F17+H17</f>
        <v>4688.7000000000007</v>
      </c>
      <c r="J17" s="75">
        <f t="shared" ref="J17:J22" si="9">D17-I17</f>
        <v>1776.4999999999991</v>
      </c>
      <c r="K17" s="65">
        <f t="shared" ref="K17:K24" si="10">I17/D17</f>
        <v>0.72522118418610415</v>
      </c>
      <c r="L17" s="59">
        <f t="shared" ref="L17:L24" si="11">SUM(I17)*100%/D17-1</f>
        <v>-0.27477881581389585</v>
      </c>
      <c r="M17" s="66">
        <f t="shared" ref="M17:M24" si="12">I17/C17</f>
        <v>0.37912381137201639</v>
      </c>
    </row>
    <row r="18" spans="1:13" x14ac:dyDescent="0.2">
      <c r="A18" s="14">
        <v>3100</v>
      </c>
      <c r="B18" s="15">
        <v>95676.7</v>
      </c>
      <c r="C18" s="61">
        <v>195891.9</v>
      </c>
      <c r="D18" s="61">
        <v>142539.29999999999</v>
      </c>
      <c r="E18" s="62">
        <f t="shared" si="6"/>
        <v>0.72764264372340048</v>
      </c>
      <c r="F18" s="61">
        <v>56741.7</v>
      </c>
      <c r="G18" s="55">
        <f t="shared" si="7"/>
        <v>0.39807758281400291</v>
      </c>
      <c r="H18" s="61">
        <v>30.2</v>
      </c>
      <c r="I18" s="74">
        <f t="shared" si="8"/>
        <v>56771.899999999994</v>
      </c>
      <c r="J18" s="75">
        <f t="shared" si="9"/>
        <v>85767.4</v>
      </c>
      <c r="K18" s="65">
        <f t="shared" si="10"/>
        <v>0.3982894542066644</v>
      </c>
      <c r="L18" s="59">
        <f t="shared" si="11"/>
        <v>-0.6017105457933356</v>
      </c>
      <c r="M18" s="66">
        <f t="shared" si="12"/>
        <v>0.28981239142608756</v>
      </c>
    </row>
    <row r="19" spans="1:13" x14ac:dyDescent="0.2">
      <c r="A19" s="14" t="s">
        <v>28</v>
      </c>
      <c r="B19" s="15">
        <v>1841.6</v>
      </c>
      <c r="C19" s="61">
        <v>1841.6</v>
      </c>
      <c r="D19" s="61">
        <v>996</v>
      </c>
      <c r="E19" s="62">
        <f t="shared" si="6"/>
        <v>0.5408340573414423</v>
      </c>
      <c r="F19" s="61">
        <v>468</v>
      </c>
      <c r="G19" s="55">
        <f t="shared" si="7"/>
        <v>0.46987951807228917</v>
      </c>
      <c r="H19" s="61">
        <v>0</v>
      </c>
      <c r="I19" s="74">
        <f t="shared" si="8"/>
        <v>468</v>
      </c>
      <c r="J19" s="75">
        <f t="shared" si="9"/>
        <v>528</v>
      </c>
      <c r="K19" s="65">
        <f t="shared" si="10"/>
        <v>0.46987951807228917</v>
      </c>
      <c r="L19" s="59">
        <f t="shared" si="11"/>
        <v>-0.53012048192771077</v>
      </c>
      <c r="M19" s="66">
        <f t="shared" si="12"/>
        <v>0.25412684622067766</v>
      </c>
    </row>
    <row r="20" spans="1:13" x14ac:dyDescent="0.2">
      <c r="A20" s="16" t="s">
        <v>29</v>
      </c>
      <c r="B20" s="17">
        <f>B16+B17+B18+B19</f>
        <v>398601.5</v>
      </c>
      <c r="C20" s="76">
        <f t="shared" ref="C20:D20" si="13">C16+C17+C18+C19</f>
        <v>506028.6</v>
      </c>
      <c r="D20" s="76">
        <f t="shared" si="13"/>
        <v>295366.2</v>
      </c>
      <c r="E20" s="77">
        <f>SUM(D20)/C20</f>
        <v>0.5836946765459502</v>
      </c>
      <c r="F20" s="76">
        <f t="shared" ref="F20" si="14">F16+F17+F18+F19</f>
        <v>197053.40000000002</v>
      </c>
      <c r="G20" s="69">
        <f t="shared" si="7"/>
        <v>0.66714945718230456</v>
      </c>
      <c r="H20" s="76">
        <f t="shared" ref="H20:J20" si="15">H16+H17+H18+H19</f>
        <v>2617.6999999999998</v>
      </c>
      <c r="I20" s="76">
        <f t="shared" si="15"/>
        <v>199671.1</v>
      </c>
      <c r="J20" s="78">
        <f t="shared" si="15"/>
        <v>95695.1</v>
      </c>
      <c r="K20" s="79">
        <f t="shared" si="10"/>
        <v>0.6760120149157216</v>
      </c>
      <c r="L20" s="59">
        <f t="shared" si="11"/>
        <v>-0.3239879850842784</v>
      </c>
      <c r="M20" s="80">
        <f t="shared" si="12"/>
        <v>0.39458461438740816</v>
      </c>
    </row>
    <row r="21" spans="1:13" x14ac:dyDescent="0.2">
      <c r="A21" s="14">
        <v>5000</v>
      </c>
      <c r="B21" s="15">
        <v>0</v>
      </c>
      <c r="C21" s="81">
        <v>1595</v>
      </c>
      <c r="D21" s="61">
        <v>1595</v>
      </c>
      <c r="E21" s="62">
        <f t="shared" si="6"/>
        <v>1</v>
      </c>
      <c r="F21" s="61">
        <v>0</v>
      </c>
      <c r="G21" s="55">
        <f t="shared" si="7"/>
        <v>0</v>
      </c>
      <c r="H21" s="61">
        <v>0</v>
      </c>
      <c r="I21" s="74">
        <f t="shared" si="8"/>
        <v>0</v>
      </c>
      <c r="J21" s="75">
        <f t="shared" si="9"/>
        <v>1595</v>
      </c>
      <c r="K21" s="65">
        <f t="shared" ref="K21:K23" si="16">I21/D21</f>
        <v>0</v>
      </c>
      <c r="L21" s="59">
        <f t="shared" ref="L21:L23" si="17">SUM(I21)*100%/D21-1</f>
        <v>-1</v>
      </c>
      <c r="M21" s="66">
        <f t="shared" ref="M21:M23" si="18">I21/C21</f>
        <v>0</v>
      </c>
    </row>
    <row r="22" spans="1:13" x14ac:dyDescent="0.2">
      <c r="A22" s="14">
        <v>6000</v>
      </c>
      <c r="B22" s="15">
        <v>0</v>
      </c>
      <c r="C22" s="81">
        <v>5627.1</v>
      </c>
      <c r="D22" s="61">
        <v>5627.1</v>
      </c>
      <c r="E22" s="62">
        <f t="shared" si="6"/>
        <v>1</v>
      </c>
      <c r="F22" s="61">
        <v>0</v>
      </c>
      <c r="G22" s="55">
        <f t="shared" si="7"/>
        <v>0</v>
      </c>
      <c r="H22" s="61">
        <v>0</v>
      </c>
      <c r="I22" s="74">
        <f t="shared" si="8"/>
        <v>0</v>
      </c>
      <c r="J22" s="75">
        <f t="shared" si="9"/>
        <v>5627.1</v>
      </c>
      <c r="K22" s="65">
        <f t="shared" si="16"/>
        <v>0</v>
      </c>
      <c r="L22" s="59">
        <f t="shared" si="17"/>
        <v>-1</v>
      </c>
      <c r="M22" s="66">
        <f t="shared" si="18"/>
        <v>0</v>
      </c>
    </row>
    <row r="23" spans="1:13" x14ac:dyDescent="0.2">
      <c r="A23" s="16" t="s">
        <v>29</v>
      </c>
      <c r="B23" s="17">
        <f>B21+B22</f>
        <v>0</v>
      </c>
      <c r="C23" s="76">
        <f t="shared" ref="C23:J23" si="19">C21+C22</f>
        <v>7222.1</v>
      </c>
      <c r="D23" s="76">
        <f t="shared" si="19"/>
        <v>7222.1</v>
      </c>
      <c r="E23" s="77">
        <f t="shared" si="6"/>
        <v>1</v>
      </c>
      <c r="F23" s="76">
        <f t="shared" si="19"/>
        <v>0</v>
      </c>
      <c r="G23" s="69">
        <f t="shared" si="7"/>
        <v>0</v>
      </c>
      <c r="H23" s="76">
        <f t="shared" si="19"/>
        <v>0</v>
      </c>
      <c r="I23" s="76">
        <f t="shared" si="19"/>
        <v>0</v>
      </c>
      <c r="J23" s="78">
        <f t="shared" si="19"/>
        <v>7222.1</v>
      </c>
      <c r="K23" s="79">
        <f t="shared" si="16"/>
        <v>0</v>
      </c>
      <c r="L23" s="59">
        <f t="shared" si="17"/>
        <v>-1</v>
      </c>
      <c r="M23" s="80">
        <f t="shared" si="18"/>
        <v>0</v>
      </c>
    </row>
    <row r="24" spans="1:13" ht="13.5" thickBot="1" x14ac:dyDescent="0.25">
      <c r="A24" s="18" t="s">
        <v>18</v>
      </c>
      <c r="B24" s="19">
        <f>B20+B23</f>
        <v>398601.5</v>
      </c>
      <c r="C24" s="82">
        <f t="shared" ref="C24:J24" si="20">C20+C23</f>
        <v>513250.69999999995</v>
      </c>
      <c r="D24" s="82">
        <f t="shared" si="20"/>
        <v>302588.3</v>
      </c>
      <c r="E24" s="83">
        <f>E20</f>
        <v>0.5836946765459502</v>
      </c>
      <c r="F24" s="82">
        <f t="shared" si="20"/>
        <v>197053.40000000002</v>
      </c>
      <c r="G24" s="84">
        <f t="shared" si="7"/>
        <v>0.65122610490888122</v>
      </c>
      <c r="H24" s="82">
        <f t="shared" si="20"/>
        <v>2617.6999999999998</v>
      </c>
      <c r="I24" s="82">
        <f t="shared" si="20"/>
        <v>199671.1</v>
      </c>
      <c r="J24" s="82">
        <f t="shared" si="20"/>
        <v>102917.20000000001</v>
      </c>
      <c r="K24" s="85">
        <f t="shared" si="10"/>
        <v>0.65987713338552756</v>
      </c>
      <c r="L24" s="86">
        <f t="shared" si="11"/>
        <v>-0.34012286661447244</v>
      </c>
      <c r="M24" s="87">
        <f t="shared" si="12"/>
        <v>0.38903229942014694</v>
      </c>
    </row>
    <row r="25" spans="1:13" ht="13.5" customHeight="1" thickBot="1" x14ac:dyDescent="0.25">
      <c r="A25" s="20"/>
      <c r="B25" s="21"/>
      <c r="C25" s="21"/>
      <c r="D25" s="20"/>
      <c r="E25" s="20"/>
      <c r="F25" s="20"/>
      <c r="G25" s="20"/>
      <c r="H25" s="20"/>
      <c r="I25" s="20"/>
      <c r="J25" s="20"/>
      <c r="K25" s="20"/>
      <c r="L25" s="20"/>
      <c r="M25" s="22"/>
    </row>
    <row r="26" spans="1:13" ht="23.25" thickBot="1" x14ac:dyDescent="0.25">
      <c r="A26" s="23" t="s">
        <v>30</v>
      </c>
      <c r="B26" s="24"/>
      <c r="C26" s="25">
        <v>-1120.8</v>
      </c>
      <c r="D26" s="20"/>
      <c r="E26" s="20"/>
      <c r="F26" s="20"/>
      <c r="G26" s="20"/>
      <c r="H26" s="20"/>
      <c r="I26" s="20"/>
      <c r="J26" s="20"/>
      <c r="K26" s="20"/>
      <c r="L26" s="20"/>
      <c r="M26" s="22"/>
    </row>
    <row r="27" spans="1:13" ht="13.5" thickBot="1" x14ac:dyDescent="0.25">
      <c r="A27" s="26"/>
      <c r="B27" s="26"/>
      <c r="C27" s="26"/>
      <c r="D27" s="26"/>
      <c r="E27" s="26"/>
      <c r="F27" s="27"/>
      <c r="G27" s="27"/>
      <c r="H27" s="27"/>
      <c r="I27" s="27"/>
      <c r="J27" s="27"/>
      <c r="K27" s="28"/>
      <c r="L27" s="28"/>
      <c r="M27" s="28"/>
    </row>
    <row r="28" spans="1:13" ht="23.25" thickBot="1" x14ac:dyDescent="0.25">
      <c r="A28" s="23" t="s">
        <v>31</v>
      </c>
      <c r="B28" s="24"/>
      <c r="C28" s="25">
        <v>328284</v>
      </c>
      <c r="D28" s="26"/>
      <c r="E28" s="26"/>
      <c r="F28" s="27"/>
      <c r="G28" s="27"/>
      <c r="H28" s="27"/>
      <c r="I28" s="27"/>
      <c r="J28" s="27"/>
      <c r="K28" s="28"/>
      <c r="L28" s="28"/>
      <c r="M28" s="28"/>
    </row>
    <row r="29" spans="1:13" ht="13.5" thickBot="1" x14ac:dyDescent="0.25">
      <c r="A29" s="29"/>
      <c r="B29" s="21"/>
      <c r="C29" s="21"/>
      <c r="D29" s="26"/>
      <c r="E29" s="26"/>
      <c r="F29" s="27"/>
      <c r="G29" s="27"/>
      <c r="H29" s="27"/>
      <c r="I29" s="27"/>
      <c r="J29" s="27"/>
      <c r="K29" s="28"/>
      <c r="L29" s="28"/>
      <c r="M29" s="28"/>
    </row>
    <row r="30" spans="1:13" ht="13.5" thickBot="1" x14ac:dyDescent="0.25">
      <c r="A30" s="23" t="s">
        <v>32</v>
      </c>
      <c r="B30" s="24"/>
      <c r="C30" s="25"/>
      <c r="D30" s="26"/>
      <c r="E30" s="26"/>
      <c r="F30" s="27"/>
      <c r="G30" s="27"/>
      <c r="H30" s="27"/>
      <c r="I30" s="27"/>
      <c r="J30" s="27"/>
      <c r="K30" s="28"/>
      <c r="L30" s="28"/>
      <c r="M30" s="28"/>
    </row>
    <row r="31" spans="1:13" ht="13.5" thickBot="1" x14ac:dyDescent="0.25">
      <c r="A31" s="29"/>
      <c r="B31" s="21"/>
      <c r="C31" s="21"/>
      <c r="D31" s="26"/>
      <c r="E31" s="26"/>
      <c r="F31" s="27"/>
      <c r="G31" s="27"/>
      <c r="H31" s="27"/>
      <c r="I31" s="27"/>
      <c r="J31" s="27"/>
      <c r="K31" s="28"/>
      <c r="L31" s="28"/>
      <c r="M31" s="28"/>
    </row>
    <row r="32" spans="1:13" ht="23.25" thickBot="1" x14ac:dyDescent="0.25">
      <c r="A32" s="23" t="s">
        <v>33</v>
      </c>
      <c r="B32" s="24"/>
      <c r="C32" s="25">
        <f>+F12-F24-C26+C28-C30</f>
        <v>377641.5</v>
      </c>
      <c r="D32" s="26"/>
      <c r="E32" s="26"/>
      <c r="F32" s="27"/>
      <c r="G32" s="27"/>
      <c r="H32" s="27"/>
      <c r="I32" s="27"/>
      <c r="J32" s="27"/>
      <c r="K32" s="28"/>
      <c r="L32" s="28"/>
      <c r="M32" s="28"/>
    </row>
    <row r="33" spans="1:13" x14ac:dyDescent="0.2">
      <c r="D33" s="1"/>
      <c r="E33" s="1"/>
      <c r="F33" s="1"/>
      <c r="G33" s="1"/>
    </row>
    <row r="34" spans="1:13" ht="13.5" thickBot="1" x14ac:dyDescent="0.25">
      <c r="A34" s="116" t="s">
        <v>34</v>
      </c>
      <c r="B34" s="116"/>
      <c r="C34" s="116"/>
      <c r="D34" s="116"/>
      <c r="E34" s="45"/>
      <c r="F34" s="46"/>
      <c r="G34" s="46"/>
      <c r="H34" s="46"/>
      <c r="I34" s="46"/>
      <c r="J34" s="46"/>
      <c r="K34" s="46"/>
      <c r="L34" s="47"/>
    </row>
    <row r="35" spans="1:13" ht="409.5" customHeight="1" x14ac:dyDescent="0.2">
      <c r="A35" s="117" t="s">
        <v>73</v>
      </c>
      <c r="B35" s="118"/>
      <c r="C35" s="118"/>
      <c r="D35" s="118"/>
      <c r="E35" s="118"/>
      <c r="F35" s="118"/>
      <c r="G35" s="118"/>
      <c r="H35" s="118"/>
      <c r="I35" s="118"/>
      <c r="J35" s="118"/>
      <c r="K35" s="118"/>
      <c r="L35" s="118"/>
      <c r="M35" s="119"/>
    </row>
  </sheetData>
  <mergeCells count="22">
    <mergeCell ref="A34:D34"/>
    <mergeCell ref="A35:M35"/>
    <mergeCell ref="A13:M13"/>
    <mergeCell ref="A14:A15"/>
    <mergeCell ref="B14:B15"/>
    <mergeCell ref="C14:C15"/>
    <mergeCell ref="D14:J14"/>
    <mergeCell ref="K14:K15"/>
    <mergeCell ref="L14:L15"/>
    <mergeCell ref="M14:M15"/>
    <mergeCell ref="M8:M9"/>
    <mergeCell ref="A3:M3"/>
    <mergeCell ref="A6:M6"/>
    <mergeCell ref="A7:M7"/>
    <mergeCell ref="A2:M2"/>
    <mergeCell ref="A5:M5"/>
    <mergeCell ref="A8:A9"/>
    <mergeCell ref="B8:B9"/>
    <mergeCell ref="C8:C9"/>
    <mergeCell ref="D8:J8"/>
    <mergeCell ref="K8:K9"/>
    <mergeCell ref="L8:L9"/>
  </mergeCells>
  <pageMargins left="0.23622047244094491" right="0.23622047244094491" top="1.1875" bottom="0.74803149606299213" header="0.31496062992125984" footer="0.31496062992125984"/>
  <pageSetup scale="75" fitToHeight="0" orientation="landscape" r:id="rId1"/>
  <headerFooter>
    <oddHeader>&amp;C&amp;G</oddHeader>
    <oddFooter>&amp;L&amp;P&amp;C&amp;G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46"/>
  <sheetViews>
    <sheetView tabSelected="1" view="pageLayout" topLeftCell="A13" zoomScaleNormal="100" workbookViewId="0">
      <selection activeCell="J27" sqref="J27:M37"/>
    </sheetView>
  </sheetViews>
  <sheetFormatPr baseColWidth="10" defaultColWidth="11.42578125" defaultRowHeight="12.75" x14ac:dyDescent="0.2"/>
  <cols>
    <col min="1" max="1" width="19.85546875" customWidth="1"/>
    <col min="2" max="2" width="13.28515625" customWidth="1"/>
    <col min="3" max="3" width="13.140625" customWidth="1"/>
    <col min="4" max="4" width="14.85546875" customWidth="1"/>
    <col min="5" max="5" width="12.85546875" customWidth="1"/>
    <col min="6" max="7" width="12.5703125" customWidth="1"/>
  </cols>
  <sheetData>
    <row r="1" spans="1:13" ht="14.25" customHeight="1" x14ac:dyDescent="0.2">
      <c r="A1" s="92"/>
      <c r="B1" s="92"/>
      <c r="C1" s="92"/>
      <c r="D1" s="92"/>
      <c r="E1" s="92"/>
      <c r="F1" s="92"/>
      <c r="G1" s="92"/>
      <c r="H1" s="92"/>
      <c r="I1" s="92"/>
      <c r="J1" s="92"/>
      <c r="K1" s="92"/>
      <c r="L1" s="92"/>
      <c r="M1" s="92"/>
    </row>
    <row r="2" spans="1:13" ht="22.5" customHeight="1" x14ac:dyDescent="0.2">
      <c r="A2" s="196" t="s">
        <v>35</v>
      </c>
      <c r="B2" s="196"/>
      <c r="C2" s="196"/>
      <c r="D2" s="196"/>
      <c r="E2" s="196"/>
      <c r="F2" s="196"/>
      <c r="G2" s="196"/>
      <c r="H2" s="196"/>
      <c r="I2" s="196"/>
      <c r="J2" s="196"/>
      <c r="K2" s="196"/>
      <c r="L2" s="196"/>
      <c r="M2" s="196"/>
    </row>
    <row r="3" spans="1:13" ht="18" customHeight="1" thickBot="1" x14ac:dyDescent="0.25">
      <c r="A3" s="197" t="s">
        <v>36</v>
      </c>
      <c r="B3" s="197"/>
      <c r="C3" s="197"/>
      <c r="D3" s="197"/>
      <c r="E3" s="197"/>
      <c r="F3" s="197"/>
      <c r="G3" s="197"/>
      <c r="H3" s="197"/>
      <c r="I3" s="197"/>
      <c r="J3" s="197"/>
      <c r="K3" s="197"/>
      <c r="L3" s="197"/>
      <c r="M3" s="197"/>
    </row>
    <row r="4" spans="1:13" ht="9" customHeight="1" x14ac:dyDescent="0.2">
      <c r="A4" s="154" t="s">
        <v>37</v>
      </c>
      <c r="B4" s="156">
        <v>2024</v>
      </c>
      <c r="C4" s="157"/>
      <c r="D4" s="157"/>
      <c r="E4" s="157"/>
      <c r="F4" s="157"/>
      <c r="G4" s="157"/>
      <c r="H4" s="157"/>
      <c r="I4" s="158"/>
      <c r="J4" s="138" t="s">
        <v>38</v>
      </c>
      <c r="K4" s="139"/>
      <c r="L4" s="139"/>
      <c r="M4" s="140"/>
    </row>
    <row r="5" spans="1:13" ht="21" customHeight="1" thickBot="1" x14ac:dyDescent="0.25">
      <c r="A5" s="155"/>
      <c r="B5" s="159" t="s">
        <v>39</v>
      </c>
      <c r="C5" s="160"/>
      <c r="D5" s="160"/>
      <c r="E5" s="160"/>
      <c r="F5" s="160"/>
      <c r="G5" s="160"/>
      <c r="H5" s="160"/>
      <c r="I5" s="161"/>
      <c r="J5" s="141"/>
      <c r="K5" s="142"/>
      <c r="L5" s="142"/>
      <c r="M5" s="143"/>
    </row>
    <row r="6" spans="1:13" ht="8.25" customHeight="1" thickBot="1" x14ac:dyDescent="0.25">
      <c r="A6" s="30"/>
      <c r="B6" s="31"/>
      <c r="C6" s="31"/>
      <c r="D6" s="144" t="s">
        <v>71</v>
      </c>
      <c r="E6" s="145"/>
      <c r="F6" s="145"/>
      <c r="G6" s="146"/>
      <c r="H6" s="147" t="s">
        <v>40</v>
      </c>
      <c r="I6" s="148"/>
      <c r="J6" s="173" t="s">
        <v>74</v>
      </c>
      <c r="K6" s="182"/>
      <c r="L6" s="182"/>
      <c r="M6" s="183"/>
    </row>
    <row r="7" spans="1:13" ht="16.5" customHeight="1" x14ac:dyDescent="0.2">
      <c r="A7" s="149" t="s">
        <v>41</v>
      </c>
      <c r="B7" s="32" t="s">
        <v>42</v>
      </c>
      <c r="C7" s="151" t="s">
        <v>43</v>
      </c>
      <c r="D7" s="153" t="s">
        <v>44</v>
      </c>
      <c r="E7" s="153" t="s">
        <v>45</v>
      </c>
      <c r="F7" s="153" t="s">
        <v>46</v>
      </c>
      <c r="G7" s="153" t="s">
        <v>47</v>
      </c>
      <c r="H7" s="164" t="s">
        <v>48</v>
      </c>
      <c r="I7" s="165"/>
      <c r="J7" s="184"/>
      <c r="K7" s="185"/>
      <c r="L7" s="185"/>
      <c r="M7" s="186"/>
    </row>
    <row r="8" spans="1:13" ht="16.5" customHeight="1" thickBot="1" x14ac:dyDescent="0.25">
      <c r="A8" s="150"/>
      <c r="B8" s="33" t="s">
        <v>49</v>
      </c>
      <c r="C8" s="152"/>
      <c r="D8" s="152"/>
      <c r="E8" s="152"/>
      <c r="F8" s="152"/>
      <c r="G8" s="152"/>
      <c r="H8" s="166"/>
      <c r="I8" s="167"/>
      <c r="J8" s="184"/>
      <c r="K8" s="185"/>
      <c r="L8" s="185"/>
      <c r="M8" s="186"/>
    </row>
    <row r="9" spans="1:13" ht="13.5" thickBot="1" x14ac:dyDescent="0.25">
      <c r="A9" s="34">
        <v>1000</v>
      </c>
      <c r="B9" s="35">
        <v>269257.7</v>
      </c>
      <c r="C9" s="35">
        <v>276142.8</v>
      </c>
      <c r="D9" s="35">
        <v>134106.1</v>
      </c>
      <c r="E9" s="35">
        <v>128673.8</v>
      </c>
      <c r="F9" s="35">
        <v>2587.5</v>
      </c>
      <c r="G9" s="35">
        <f>E9+F9</f>
        <v>131261.29999999999</v>
      </c>
      <c r="H9" s="162">
        <f>IF(D9&lt;=0,0,(G9*100)/D9)</f>
        <v>97.878694556026886</v>
      </c>
      <c r="I9" s="163"/>
      <c r="J9" s="184"/>
      <c r="K9" s="185"/>
      <c r="L9" s="185"/>
      <c r="M9" s="186"/>
    </row>
    <row r="10" spans="1:13" ht="13.5" thickBot="1" x14ac:dyDescent="0.25">
      <c r="A10" s="34">
        <v>2000</v>
      </c>
      <c r="B10" s="35">
        <v>4714.3999999999996</v>
      </c>
      <c r="C10" s="35">
        <v>3844.4</v>
      </c>
      <c r="D10" s="35">
        <v>1727.5</v>
      </c>
      <c r="E10" s="35">
        <v>2444.4</v>
      </c>
      <c r="F10" s="35">
        <v>0</v>
      </c>
      <c r="G10" s="35">
        <f t="shared" ref="G10:G14" si="0">E10+F10</f>
        <v>2444.4</v>
      </c>
      <c r="H10" s="162">
        <f t="shared" ref="H10:H15" si="1">IF(D10&lt;=0,0,(G10*100)/D10)</f>
        <v>141.49927641099856</v>
      </c>
      <c r="I10" s="163"/>
      <c r="J10" s="184"/>
      <c r="K10" s="185"/>
      <c r="L10" s="185"/>
      <c r="M10" s="186"/>
    </row>
    <row r="11" spans="1:13" ht="13.5" thickBot="1" x14ac:dyDescent="0.25">
      <c r="A11" s="34">
        <v>3000</v>
      </c>
      <c r="B11" s="35">
        <v>55722.5</v>
      </c>
      <c r="C11" s="35">
        <v>56592.5</v>
      </c>
      <c r="D11" s="35">
        <v>27349.1</v>
      </c>
      <c r="E11" s="35">
        <v>24463.599999999999</v>
      </c>
      <c r="F11" s="35">
        <v>0</v>
      </c>
      <c r="G11" s="35">
        <f t="shared" si="0"/>
        <v>24463.599999999999</v>
      </c>
      <c r="H11" s="162">
        <f t="shared" si="1"/>
        <v>89.449378590154708</v>
      </c>
      <c r="I11" s="163"/>
      <c r="J11" s="184"/>
      <c r="K11" s="185"/>
      <c r="L11" s="185"/>
      <c r="M11" s="186"/>
    </row>
    <row r="12" spans="1:13" ht="13.5" thickBot="1" x14ac:dyDescent="0.25">
      <c r="A12" s="34">
        <v>4000</v>
      </c>
      <c r="B12" s="35">
        <v>741.6</v>
      </c>
      <c r="C12" s="35">
        <v>741.6</v>
      </c>
      <c r="D12" s="35">
        <v>450</v>
      </c>
      <c r="E12" s="35">
        <v>441.6</v>
      </c>
      <c r="F12" s="35">
        <v>0</v>
      </c>
      <c r="G12" s="35">
        <f t="shared" si="0"/>
        <v>441.6</v>
      </c>
      <c r="H12" s="162">
        <f t="shared" si="1"/>
        <v>98.13333333333334</v>
      </c>
      <c r="I12" s="163"/>
      <c r="J12" s="184"/>
      <c r="K12" s="185"/>
      <c r="L12" s="185"/>
      <c r="M12" s="186"/>
    </row>
    <row r="13" spans="1:13" ht="13.5" thickBot="1" x14ac:dyDescent="0.25">
      <c r="A13" s="34">
        <v>5000</v>
      </c>
      <c r="B13" s="35">
        <v>0</v>
      </c>
      <c r="C13" s="35">
        <v>0</v>
      </c>
      <c r="D13" s="35">
        <v>0</v>
      </c>
      <c r="E13" s="35">
        <v>0</v>
      </c>
      <c r="F13" s="35">
        <v>0</v>
      </c>
      <c r="G13" s="35">
        <f t="shared" si="0"/>
        <v>0</v>
      </c>
      <c r="H13" s="162">
        <f t="shared" si="1"/>
        <v>0</v>
      </c>
      <c r="I13" s="163"/>
      <c r="J13" s="184"/>
      <c r="K13" s="185"/>
      <c r="L13" s="185"/>
      <c r="M13" s="186"/>
    </row>
    <row r="14" spans="1:13" ht="13.5" thickBot="1" x14ac:dyDescent="0.25">
      <c r="A14" s="34">
        <v>6000</v>
      </c>
      <c r="B14" s="35">
        <v>0</v>
      </c>
      <c r="C14" s="35">
        <v>0</v>
      </c>
      <c r="D14" s="35">
        <v>0</v>
      </c>
      <c r="E14" s="35">
        <v>0</v>
      </c>
      <c r="F14" s="35">
        <v>0</v>
      </c>
      <c r="G14" s="35">
        <f t="shared" si="0"/>
        <v>0</v>
      </c>
      <c r="H14" s="162">
        <f t="shared" si="1"/>
        <v>0</v>
      </c>
      <c r="I14" s="163"/>
      <c r="J14" s="184"/>
      <c r="K14" s="185"/>
      <c r="L14" s="185"/>
      <c r="M14" s="186"/>
    </row>
    <row r="15" spans="1:13" ht="13.5" thickBot="1" x14ac:dyDescent="0.25">
      <c r="A15" s="36" t="s">
        <v>50</v>
      </c>
      <c r="B15" s="37">
        <f t="shared" ref="B15:G15" si="2">SUM(B9:B14)</f>
        <v>330436.2</v>
      </c>
      <c r="C15" s="37">
        <f t="shared" si="2"/>
        <v>337321.3</v>
      </c>
      <c r="D15" s="37">
        <f t="shared" si="2"/>
        <v>163632.70000000001</v>
      </c>
      <c r="E15" s="37">
        <f t="shared" si="2"/>
        <v>156023.40000000002</v>
      </c>
      <c r="F15" s="37">
        <f t="shared" si="2"/>
        <v>2587.5</v>
      </c>
      <c r="G15" s="37">
        <f t="shared" si="2"/>
        <v>158610.9</v>
      </c>
      <c r="H15" s="198">
        <f t="shared" si="1"/>
        <v>96.931053511920283</v>
      </c>
      <c r="I15" s="199"/>
      <c r="J15" s="187"/>
      <c r="K15" s="188"/>
      <c r="L15" s="188"/>
      <c r="M15" s="189"/>
    </row>
    <row r="16" spans="1:13" ht="13.5" thickBot="1" x14ac:dyDescent="0.25">
      <c r="A16" s="88" t="s">
        <v>51</v>
      </c>
      <c r="B16" s="170" t="s">
        <v>72</v>
      </c>
      <c r="C16" s="171"/>
      <c r="D16" s="171"/>
      <c r="E16" s="171"/>
      <c r="F16" s="171"/>
      <c r="G16" s="171"/>
      <c r="H16" s="171"/>
      <c r="I16" s="172"/>
      <c r="J16" s="174" t="s">
        <v>77</v>
      </c>
      <c r="K16" s="174"/>
      <c r="L16" s="174"/>
      <c r="M16" s="175"/>
    </row>
    <row r="17" spans="1:13" ht="13.5" thickBot="1" x14ac:dyDescent="0.25">
      <c r="A17" s="30"/>
      <c r="B17" s="31"/>
      <c r="C17" s="31"/>
      <c r="D17" s="144" t="s">
        <v>71</v>
      </c>
      <c r="E17" s="145"/>
      <c r="F17" s="145"/>
      <c r="G17" s="146"/>
      <c r="H17" s="147" t="s">
        <v>40</v>
      </c>
      <c r="I17" s="148"/>
      <c r="J17" s="177"/>
      <c r="K17" s="177"/>
      <c r="L17" s="177"/>
      <c r="M17" s="178"/>
    </row>
    <row r="18" spans="1:13" x14ac:dyDescent="0.2">
      <c r="A18" s="149" t="s">
        <v>41</v>
      </c>
      <c r="B18" s="32" t="s">
        <v>42</v>
      </c>
      <c r="C18" s="151" t="s">
        <v>43</v>
      </c>
      <c r="D18" s="168" t="s">
        <v>44</v>
      </c>
      <c r="E18" s="168" t="s">
        <v>45</v>
      </c>
      <c r="F18" s="32" t="s">
        <v>52</v>
      </c>
      <c r="G18" s="168" t="s">
        <v>47</v>
      </c>
      <c r="H18" s="164" t="s">
        <v>48</v>
      </c>
      <c r="I18" s="165"/>
      <c r="J18" s="177"/>
      <c r="K18" s="177"/>
      <c r="L18" s="177"/>
      <c r="M18" s="178"/>
    </row>
    <row r="19" spans="1:13" ht="13.5" thickBot="1" x14ac:dyDescent="0.25">
      <c r="A19" s="150"/>
      <c r="B19" s="33" t="s">
        <v>49</v>
      </c>
      <c r="C19" s="152"/>
      <c r="D19" s="169"/>
      <c r="E19" s="169"/>
      <c r="F19" s="33" t="s">
        <v>53</v>
      </c>
      <c r="G19" s="169"/>
      <c r="H19" s="166"/>
      <c r="I19" s="167"/>
      <c r="J19" s="177"/>
      <c r="K19" s="177"/>
      <c r="L19" s="177"/>
      <c r="M19" s="178"/>
    </row>
    <row r="20" spans="1:13" ht="13.5" thickBot="1" x14ac:dyDescent="0.25">
      <c r="A20" s="34">
        <v>1000</v>
      </c>
      <c r="B20" s="35">
        <v>19785.099999999999</v>
      </c>
      <c r="C20" s="35">
        <v>19785.099999999999</v>
      </c>
      <c r="D20" s="35">
        <v>11259.6</v>
      </c>
      <c r="E20" s="35">
        <v>6481.2</v>
      </c>
      <c r="F20" s="35">
        <v>0</v>
      </c>
      <c r="G20" s="35">
        <f>E20+F20</f>
        <v>6481.2</v>
      </c>
      <c r="H20" s="162">
        <f>IF(D20&lt;=0,0,(G20*100)/D20)</f>
        <v>57.561547479484169</v>
      </c>
      <c r="I20" s="163"/>
      <c r="J20" s="177"/>
      <c r="K20" s="177"/>
      <c r="L20" s="177"/>
      <c r="M20" s="178"/>
    </row>
    <row r="21" spans="1:13" ht="13.5" thickBot="1" x14ac:dyDescent="0.25">
      <c r="A21" s="34">
        <v>2000</v>
      </c>
      <c r="B21" s="35">
        <v>7326</v>
      </c>
      <c r="C21" s="35">
        <v>8522.7999999999993</v>
      </c>
      <c r="D21" s="35">
        <v>4737.7</v>
      </c>
      <c r="E21" s="35">
        <v>2244.3000000000002</v>
      </c>
      <c r="F21" s="35">
        <v>0</v>
      </c>
      <c r="G21" s="35">
        <f t="shared" ref="G21:G25" si="3">E21+F21</f>
        <v>2244.3000000000002</v>
      </c>
      <c r="H21" s="162">
        <f t="shared" ref="H21:H26" si="4">IF(D21&lt;=0,0,(G21*100)/D21)</f>
        <v>47.371087236422746</v>
      </c>
      <c r="I21" s="163"/>
      <c r="J21" s="177"/>
      <c r="K21" s="177"/>
      <c r="L21" s="177"/>
      <c r="M21" s="178"/>
    </row>
    <row r="22" spans="1:13" ht="13.5" thickBot="1" x14ac:dyDescent="0.25">
      <c r="A22" s="34">
        <v>3000</v>
      </c>
      <c r="B22" s="35">
        <v>39954.199999999997</v>
      </c>
      <c r="C22" s="35">
        <v>139299.4</v>
      </c>
      <c r="D22" s="35">
        <v>115190.2</v>
      </c>
      <c r="E22" s="35">
        <v>32278.1</v>
      </c>
      <c r="F22" s="35">
        <v>30.2</v>
      </c>
      <c r="G22" s="35">
        <f t="shared" si="3"/>
        <v>32308.3</v>
      </c>
      <c r="H22" s="162">
        <f t="shared" si="4"/>
        <v>28.047785315070207</v>
      </c>
      <c r="I22" s="163"/>
      <c r="J22" s="177"/>
      <c r="K22" s="177"/>
      <c r="L22" s="177"/>
      <c r="M22" s="178"/>
    </row>
    <row r="23" spans="1:13" ht="13.5" thickBot="1" x14ac:dyDescent="0.25">
      <c r="A23" s="34">
        <v>4000</v>
      </c>
      <c r="B23" s="35">
        <v>1100</v>
      </c>
      <c r="C23" s="35">
        <v>1100</v>
      </c>
      <c r="D23" s="35">
        <v>546</v>
      </c>
      <c r="E23" s="35">
        <v>26.4</v>
      </c>
      <c r="F23" s="35">
        <v>0</v>
      </c>
      <c r="G23" s="35">
        <f t="shared" si="3"/>
        <v>26.4</v>
      </c>
      <c r="H23" s="162">
        <f t="shared" si="4"/>
        <v>4.8351648351648349</v>
      </c>
      <c r="I23" s="163"/>
      <c r="J23" s="177"/>
      <c r="K23" s="177"/>
      <c r="L23" s="177"/>
      <c r="M23" s="178"/>
    </row>
    <row r="24" spans="1:13" ht="13.5" thickBot="1" x14ac:dyDescent="0.25">
      <c r="A24" s="34">
        <v>5000</v>
      </c>
      <c r="B24" s="35">
        <v>0</v>
      </c>
      <c r="C24" s="35">
        <v>1595</v>
      </c>
      <c r="D24" s="35">
        <v>1595</v>
      </c>
      <c r="E24" s="35">
        <v>0</v>
      </c>
      <c r="F24" s="35">
        <v>0</v>
      </c>
      <c r="G24" s="35">
        <f t="shared" si="3"/>
        <v>0</v>
      </c>
      <c r="H24" s="162">
        <f t="shared" si="4"/>
        <v>0</v>
      </c>
      <c r="I24" s="163"/>
      <c r="J24" s="177"/>
      <c r="K24" s="177"/>
      <c r="L24" s="177"/>
      <c r="M24" s="178"/>
    </row>
    <row r="25" spans="1:13" ht="13.5" thickBot="1" x14ac:dyDescent="0.25">
      <c r="A25" s="34">
        <v>6000</v>
      </c>
      <c r="B25" s="35">
        <v>0</v>
      </c>
      <c r="C25" s="35">
        <v>5627.1</v>
      </c>
      <c r="D25" s="35">
        <v>5627.1</v>
      </c>
      <c r="E25" s="35">
        <v>0</v>
      </c>
      <c r="F25" s="35">
        <v>0</v>
      </c>
      <c r="G25" s="35">
        <f t="shared" si="3"/>
        <v>0</v>
      </c>
      <c r="H25" s="162">
        <f t="shared" si="4"/>
        <v>0</v>
      </c>
      <c r="I25" s="163"/>
      <c r="J25" s="177"/>
      <c r="K25" s="177"/>
      <c r="L25" s="177"/>
      <c r="M25" s="178"/>
    </row>
    <row r="26" spans="1:13" ht="13.5" thickBot="1" x14ac:dyDescent="0.25">
      <c r="A26" s="36" t="s">
        <v>50</v>
      </c>
      <c r="B26" s="37">
        <f t="shared" ref="B26:G26" si="5">SUM(B20:B25)</f>
        <v>68165.299999999988</v>
      </c>
      <c r="C26" s="37">
        <f t="shared" si="5"/>
        <v>175929.4</v>
      </c>
      <c r="D26" s="37">
        <f t="shared" si="5"/>
        <v>138955.6</v>
      </c>
      <c r="E26" s="37">
        <f>SUM(E20:E25)</f>
        <v>41030</v>
      </c>
      <c r="F26" s="37">
        <f t="shared" si="5"/>
        <v>30.2</v>
      </c>
      <c r="G26" s="37">
        <f t="shared" si="5"/>
        <v>41060.200000000004</v>
      </c>
      <c r="H26" s="198">
        <f t="shared" si="4"/>
        <v>29.549150951814827</v>
      </c>
      <c r="I26" s="199"/>
      <c r="J26" s="180"/>
      <c r="K26" s="180"/>
      <c r="L26" s="180"/>
      <c r="M26" s="181"/>
    </row>
    <row r="27" spans="1:13" ht="13.5" thickBot="1" x14ac:dyDescent="0.25">
      <c r="A27" s="89" t="s">
        <v>54</v>
      </c>
      <c r="B27" s="170" t="s">
        <v>72</v>
      </c>
      <c r="C27" s="171"/>
      <c r="D27" s="171"/>
      <c r="E27" s="171"/>
      <c r="F27" s="171"/>
      <c r="G27" s="171"/>
      <c r="H27" s="171"/>
      <c r="I27" s="172"/>
      <c r="J27" s="190"/>
      <c r="K27" s="190"/>
      <c r="L27" s="190"/>
      <c r="M27" s="191"/>
    </row>
    <row r="28" spans="1:13" ht="13.5" thickBot="1" x14ac:dyDescent="0.25">
      <c r="A28" s="30"/>
      <c r="B28" s="31"/>
      <c r="C28" s="31"/>
      <c r="D28" s="144" t="s">
        <v>71</v>
      </c>
      <c r="E28" s="145"/>
      <c r="F28" s="145"/>
      <c r="G28" s="146"/>
      <c r="H28" s="147" t="s">
        <v>40</v>
      </c>
      <c r="I28" s="148"/>
      <c r="J28" s="192"/>
      <c r="K28" s="192"/>
      <c r="L28" s="192"/>
      <c r="M28" s="193"/>
    </row>
    <row r="29" spans="1:13" x14ac:dyDescent="0.2">
      <c r="A29" s="149" t="s">
        <v>41</v>
      </c>
      <c r="B29" s="32" t="s">
        <v>42</v>
      </c>
      <c r="C29" s="151" t="s">
        <v>43</v>
      </c>
      <c r="D29" s="168" t="s">
        <v>44</v>
      </c>
      <c r="E29" s="168" t="s">
        <v>45</v>
      </c>
      <c r="F29" s="168" t="s">
        <v>46</v>
      </c>
      <c r="G29" s="168" t="s">
        <v>47</v>
      </c>
      <c r="H29" s="164" t="s">
        <v>48</v>
      </c>
      <c r="I29" s="165"/>
      <c r="J29" s="192"/>
      <c r="K29" s="192"/>
      <c r="L29" s="192"/>
      <c r="M29" s="193"/>
    </row>
    <row r="30" spans="1:13" ht="13.5" thickBot="1" x14ac:dyDescent="0.25">
      <c r="A30" s="150"/>
      <c r="B30" s="33" t="s">
        <v>49</v>
      </c>
      <c r="C30" s="152"/>
      <c r="D30" s="169"/>
      <c r="E30" s="169"/>
      <c r="F30" s="169"/>
      <c r="G30" s="169"/>
      <c r="H30" s="166"/>
      <c r="I30" s="167"/>
      <c r="J30" s="192"/>
      <c r="K30" s="192"/>
      <c r="L30" s="192"/>
      <c r="M30" s="193"/>
    </row>
    <row r="31" spans="1:13" ht="13.5" thickBot="1" x14ac:dyDescent="0.25">
      <c r="A31" s="34">
        <v>1000</v>
      </c>
      <c r="B31" s="35">
        <f>+B9+B20</f>
        <v>289042.8</v>
      </c>
      <c r="C31" s="35">
        <f>+C9+C20</f>
        <v>295927.89999999997</v>
      </c>
      <c r="D31" s="35">
        <f>+D9+D20</f>
        <v>145365.70000000001</v>
      </c>
      <c r="E31" s="35">
        <f>+E9+E20</f>
        <v>135155</v>
      </c>
      <c r="F31" s="35">
        <f>+F9+F20</f>
        <v>2587.5</v>
      </c>
      <c r="G31" s="35">
        <f>E31+F31</f>
        <v>137742.5</v>
      </c>
      <c r="H31" s="162">
        <f>IF(D31&lt;=0,0,(G31*100)/D31)</f>
        <v>94.755846805676981</v>
      </c>
      <c r="I31" s="163"/>
      <c r="J31" s="192"/>
      <c r="K31" s="192"/>
      <c r="L31" s="192"/>
      <c r="M31" s="193"/>
    </row>
    <row r="32" spans="1:13" ht="13.5" thickBot="1" x14ac:dyDescent="0.25">
      <c r="A32" s="34">
        <v>2000</v>
      </c>
      <c r="B32" s="35">
        <f t="shared" ref="B32:F36" si="6">+B10+B21</f>
        <v>12040.4</v>
      </c>
      <c r="C32" s="35">
        <f t="shared" si="6"/>
        <v>12367.199999999999</v>
      </c>
      <c r="D32" s="35">
        <f t="shared" si="6"/>
        <v>6465.2</v>
      </c>
      <c r="E32" s="35">
        <f t="shared" si="6"/>
        <v>4688.7000000000007</v>
      </c>
      <c r="F32" s="35">
        <f t="shared" si="6"/>
        <v>0</v>
      </c>
      <c r="G32" s="35">
        <f t="shared" ref="G32:G36" si="7">E32+F32</f>
        <v>4688.7000000000007</v>
      </c>
      <c r="H32" s="162">
        <f t="shared" ref="H32:H37" si="8">IF(D32&lt;=0,0,(G32*100)/D32)</f>
        <v>72.522118418610418</v>
      </c>
      <c r="I32" s="163"/>
      <c r="J32" s="192"/>
      <c r="K32" s="192"/>
      <c r="L32" s="192"/>
      <c r="M32" s="193"/>
    </row>
    <row r="33" spans="1:13" ht="13.5" thickBot="1" x14ac:dyDescent="0.25">
      <c r="A33" s="34">
        <v>3000</v>
      </c>
      <c r="B33" s="35">
        <f t="shared" si="6"/>
        <v>95676.7</v>
      </c>
      <c r="C33" s="35">
        <f t="shared" si="6"/>
        <v>195891.9</v>
      </c>
      <c r="D33" s="35">
        <f t="shared" si="6"/>
        <v>142539.29999999999</v>
      </c>
      <c r="E33" s="35">
        <f t="shared" si="6"/>
        <v>56741.7</v>
      </c>
      <c r="F33" s="35">
        <f t="shared" si="6"/>
        <v>30.2</v>
      </c>
      <c r="G33" s="35">
        <f t="shared" si="7"/>
        <v>56771.899999999994</v>
      </c>
      <c r="H33" s="162">
        <f t="shared" si="8"/>
        <v>39.828945420666436</v>
      </c>
      <c r="I33" s="163"/>
      <c r="J33" s="192"/>
      <c r="K33" s="192"/>
      <c r="L33" s="192"/>
      <c r="M33" s="193"/>
    </row>
    <row r="34" spans="1:13" ht="13.5" thickBot="1" x14ac:dyDescent="0.25">
      <c r="A34" s="34">
        <v>4000</v>
      </c>
      <c r="B34" s="35">
        <f t="shared" si="6"/>
        <v>1841.6</v>
      </c>
      <c r="C34" s="35">
        <f t="shared" si="6"/>
        <v>1841.6</v>
      </c>
      <c r="D34" s="35">
        <f t="shared" si="6"/>
        <v>996</v>
      </c>
      <c r="E34" s="35">
        <f t="shared" si="6"/>
        <v>468</v>
      </c>
      <c r="F34" s="35">
        <f t="shared" si="6"/>
        <v>0</v>
      </c>
      <c r="G34" s="35">
        <f t="shared" si="7"/>
        <v>468</v>
      </c>
      <c r="H34" s="162">
        <f t="shared" si="8"/>
        <v>46.987951807228917</v>
      </c>
      <c r="I34" s="163"/>
      <c r="J34" s="192"/>
      <c r="K34" s="192"/>
      <c r="L34" s="192"/>
      <c r="M34" s="193"/>
    </row>
    <row r="35" spans="1:13" ht="13.5" thickBot="1" x14ac:dyDescent="0.25">
      <c r="A35" s="34">
        <v>5000</v>
      </c>
      <c r="B35" s="35">
        <f t="shared" si="6"/>
        <v>0</v>
      </c>
      <c r="C35" s="35">
        <f t="shared" si="6"/>
        <v>1595</v>
      </c>
      <c r="D35" s="35">
        <f t="shared" si="6"/>
        <v>1595</v>
      </c>
      <c r="E35" s="35">
        <f t="shared" si="6"/>
        <v>0</v>
      </c>
      <c r="F35" s="35">
        <f t="shared" si="6"/>
        <v>0</v>
      </c>
      <c r="G35" s="35">
        <f t="shared" si="7"/>
        <v>0</v>
      </c>
      <c r="H35" s="162">
        <f t="shared" si="8"/>
        <v>0</v>
      </c>
      <c r="I35" s="163"/>
      <c r="J35" s="192"/>
      <c r="K35" s="192"/>
      <c r="L35" s="192"/>
      <c r="M35" s="193"/>
    </row>
    <row r="36" spans="1:13" ht="13.5" thickBot="1" x14ac:dyDescent="0.25">
      <c r="A36" s="34">
        <v>6000</v>
      </c>
      <c r="B36" s="35">
        <f t="shared" si="6"/>
        <v>0</v>
      </c>
      <c r="C36" s="35">
        <f t="shared" si="6"/>
        <v>5627.1</v>
      </c>
      <c r="D36" s="35">
        <f t="shared" si="6"/>
        <v>5627.1</v>
      </c>
      <c r="E36" s="35">
        <f t="shared" si="6"/>
        <v>0</v>
      </c>
      <c r="F36" s="35">
        <f t="shared" si="6"/>
        <v>0</v>
      </c>
      <c r="G36" s="35">
        <f t="shared" si="7"/>
        <v>0</v>
      </c>
      <c r="H36" s="162">
        <f t="shared" si="8"/>
        <v>0</v>
      </c>
      <c r="I36" s="163"/>
      <c r="J36" s="192"/>
      <c r="K36" s="192"/>
      <c r="L36" s="192"/>
      <c r="M36" s="193"/>
    </row>
    <row r="37" spans="1:13" ht="12.75" customHeight="1" thickBot="1" x14ac:dyDescent="0.25">
      <c r="A37" s="36" t="s">
        <v>55</v>
      </c>
      <c r="B37" s="37">
        <f t="shared" ref="B37:G37" si="9">SUM(B31:B36)</f>
        <v>398601.5</v>
      </c>
      <c r="C37" s="37">
        <f t="shared" si="9"/>
        <v>513250.69999999995</v>
      </c>
      <c r="D37" s="37">
        <f t="shared" si="9"/>
        <v>302588.3</v>
      </c>
      <c r="E37" s="37">
        <f t="shared" si="9"/>
        <v>197053.40000000002</v>
      </c>
      <c r="F37" s="37">
        <f t="shared" si="9"/>
        <v>2617.6999999999998</v>
      </c>
      <c r="G37" s="37">
        <f t="shared" si="9"/>
        <v>199671.1</v>
      </c>
      <c r="H37" s="198">
        <f t="shared" si="8"/>
        <v>65.987713338552751</v>
      </c>
      <c r="I37" s="199"/>
      <c r="J37" s="194"/>
      <c r="K37" s="194"/>
      <c r="L37" s="194"/>
      <c r="M37" s="195"/>
    </row>
    <row r="38" spans="1:13" ht="8.25" customHeight="1" x14ac:dyDescent="0.2">
      <c r="A38" s="200" t="s">
        <v>56</v>
      </c>
      <c r="B38" s="90" t="s">
        <v>42</v>
      </c>
      <c r="C38" s="90" t="s">
        <v>57</v>
      </c>
      <c r="D38" s="154" t="s">
        <v>44</v>
      </c>
      <c r="E38" s="156" t="s">
        <v>58</v>
      </c>
      <c r="F38" s="202"/>
      <c r="G38" s="156" t="s">
        <v>40</v>
      </c>
      <c r="H38" s="157"/>
      <c r="I38" s="202"/>
      <c r="J38" s="173" t="s">
        <v>75</v>
      </c>
      <c r="K38" s="174"/>
      <c r="L38" s="174"/>
      <c r="M38" s="175"/>
    </row>
    <row r="39" spans="1:13" ht="22.5" customHeight="1" thickBot="1" x14ac:dyDescent="0.25">
      <c r="A39" s="201"/>
      <c r="B39" s="91" t="s">
        <v>49</v>
      </c>
      <c r="C39" s="91" t="s">
        <v>59</v>
      </c>
      <c r="D39" s="155"/>
      <c r="E39" s="159" t="s">
        <v>60</v>
      </c>
      <c r="F39" s="203"/>
      <c r="G39" s="159" t="s">
        <v>61</v>
      </c>
      <c r="H39" s="160"/>
      <c r="I39" s="203"/>
      <c r="J39" s="176"/>
      <c r="K39" s="177"/>
      <c r="L39" s="177"/>
      <c r="M39" s="178"/>
    </row>
    <row r="40" spans="1:13" ht="50.25" customHeight="1" thickBot="1" x14ac:dyDescent="0.25">
      <c r="A40" s="38" t="s">
        <v>66</v>
      </c>
      <c r="B40" s="39">
        <v>365171.5</v>
      </c>
      <c r="C40" s="39">
        <v>474669</v>
      </c>
      <c r="D40" s="39">
        <v>281493.40000000002</v>
      </c>
      <c r="E40" s="131">
        <v>186624.7</v>
      </c>
      <c r="F40" s="132"/>
      <c r="G40" s="128">
        <f>IF(D40&lt;=0,0,(E40*100/D40))</f>
        <v>66.298073063169511</v>
      </c>
      <c r="H40" s="129"/>
      <c r="I40" s="130"/>
      <c r="J40" s="176"/>
      <c r="K40" s="177"/>
      <c r="L40" s="177"/>
      <c r="M40" s="178"/>
    </row>
    <row r="41" spans="1:13" ht="48" customHeight="1" thickBot="1" x14ac:dyDescent="0.25">
      <c r="A41" s="40" t="s">
        <v>67</v>
      </c>
      <c r="B41" s="41">
        <v>2989</v>
      </c>
      <c r="C41" s="41">
        <v>3023</v>
      </c>
      <c r="D41" s="41">
        <v>1426.6</v>
      </c>
      <c r="E41" s="126">
        <v>1349.1</v>
      </c>
      <c r="F41" s="127"/>
      <c r="G41" s="128">
        <f>IF(D41&lt;=0,0,(E41*100/D41))</f>
        <v>94.56750315435302</v>
      </c>
      <c r="H41" s="129"/>
      <c r="I41" s="130"/>
      <c r="J41" s="176"/>
      <c r="K41" s="177"/>
      <c r="L41" s="177"/>
      <c r="M41" s="178"/>
    </row>
    <row r="42" spans="1:13" ht="50.25" customHeight="1" thickBot="1" x14ac:dyDescent="0.25">
      <c r="A42" s="40" t="s">
        <v>62</v>
      </c>
      <c r="B42" s="41">
        <v>30441</v>
      </c>
      <c r="C42" s="41">
        <v>29931.599999999999</v>
      </c>
      <c r="D42" s="41">
        <v>14041.2</v>
      </c>
      <c r="E42" s="126">
        <v>9079.6</v>
      </c>
      <c r="F42" s="127"/>
      <c r="G42" s="128">
        <f t="shared" ref="G42:G43" si="10">IF(D42&lt;=0,0,(E42*100/D42))</f>
        <v>64.663988832863282</v>
      </c>
      <c r="H42" s="129"/>
      <c r="I42" s="130"/>
      <c r="J42" s="176"/>
      <c r="K42" s="177"/>
      <c r="L42" s="177"/>
      <c r="M42" s="178"/>
    </row>
    <row r="43" spans="1:13" ht="43.5" customHeight="1" thickBot="1" x14ac:dyDescent="0.25">
      <c r="A43" s="42" t="s">
        <v>63</v>
      </c>
      <c r="B43" s="43">
        <v>0</v>
      </c>
      <c r="C43" s="43">
        <v>5627.1</v>
      </c>
      <c r="D43" s="43">
        <v>5627.1</v>
      </c>
      <c r="E43" s="133">
        <v>0</v>
      </c>
      <c r="F43" s="134"/>
      <c r="G43" s="128">
        <f t="shared" si="10"/>
        <v>0</v>
      </c>
      <c r="H43" s="129"/>
      <c r="I43" s="130"/>
      <c r="J43" s="176"/>
      <c r="K43" s="177"/>
      <c r="L43" s="177"/>
      <c r="M43" s="178"/>
    </row>
    <row r="44" spans="1:13" ht="13.5" thickBot="1" x14ac:dyDescent="0.25">
      <c r="A44" s="36" t="s">
        <v>55</v>
      </c>
      <c r="B44" s="44">
        <f>SUM(B40:B43)</f>
        <v>398601.5</v>
      </c>
      <c r="C44" s="44">
        <f>SUM(C40:C43)</f>
        <v>513250.69999999995</v>
      </c>
      <c r="D44" s="44">
        <f>SUM(D40:D43)</f>
        <v>302588.3</v>
      </c>
      <c r="E44" s="124">
        <f>SUM(E40:F43)</f>
        <v>197053.40000000002</v>
      </c>
      <c r="F44" s="125"/>
      <c r="G44" s="135">
        <f>IF(D44&lt;=0,0,(E44*100/D44))</f>
        <v>65.122610490888135</v>
      </c>
      <c r="H44" s="136"/>
      <c r="I44" s="137"/>
      <c r="J44" s="179"/>
      <c r="K44" s="180"/>
      <c r="L44" s="180"/>
      <c r="M44" s="181"/>
    </row>
    <row r="46" spans="1:13" ht="15" x14ac:dyDescent="0.25">
      <c r="A46" s="13" t="s">
        <v>64</v>
      </c>
      <c r="B46" s="12"/>
      <c r="C46" s="12"/>
      <c r="D46" s="12"/>
      <c r="E46" s="12"/>
      <c r="F46" s="12"/>
      <c r="G46" s="12"/>
      <c r="H46" s="12"/>
      <c r="I46" s="12"/>
      <c r="J46" s="12"/>
      <c r="K46" s="12"/>
      <c r="L46" s="12"/>
      <c r="M46" s="12"/>
    </row>
  </sheetData>
  <mergeCells count="78">
    <mergeCell ref="H34:I34"/>
    <mergeCell ref="H35:I35"/>
    <mergeCell ref="H36:I36"/>
    <mergeCell ref="H13:I13"/>
    <mergeCell ref="H14:I14"/>
    <mergeCell ref="H23:I23"/>
    <mergeCell ref="H24:I24"/>
    <mergeCell ref="H25:I25"/>
    <mergeCell ref="H29:I29"/>
    <mergeCell ref="H26:I26"/>
    <mergeCell ref="H19:I19"/>
    <mergeCell ref="B16:I16"/>
    <mergeCell ref="D17:G17"/>
    <mergeCell ref="H17:I17"/>
    <mergeCell ref="H18:I18"/>
    <mergeCell ref="H15:I15"/>
    <mergeCell ref="J38:M44"/>
    <mergeCell ref="J6:M15"/>
    <mergeCell ref="J16:M26"/>
    <mergeCell ref="J27:M37"/>
    <mergeCell ref="A2:M2"/>
    <mergeCell ref="A3:M3"/>
    <mergeCell ref="H37:I37"/>
    <mergeCell ref="A38:A39"/>
    <mergeCell ref="D38:D39"/>
    <mergeCell ref="E38:F38"/>
    <mergeCell ref="E39:F39"/>
    <mergeCell ref="G38:I38"/>
    <mergeCell ref="G39:I39"/>
    <mergeCell ref="H32:I32"/>
    <mergeCell ref="H33:I33"/>
    <mergeCell ref="H12:I12"/>
    <mergeCell ref="A29:A30"/>
    <mergeCell ref="C29:C30"/>
    <mergeCell ref="D29:D30"/>
    <mergeCell ref="E29:E30"/>
    <mergeCell ref="F29:F30"/>
    <mergeCell ref="G29:G30"/>
    <mergeCell ref="H31:I31"/>
    <mergeCell ref="H30:I30"/>
    <mergeCell ref="H20:I20"/>
    <mergeCell ref="H21:I21"/>
    <mergeCell ref="H22:I22"/>
    <mergeCell ref="B27:I27"/>
    <mergeCell ref="D28:G28"/>
    <mergeCell ref="H28:I28"/>
    <mergeCell ref="A18:A19"/>
    <mergeCell ref="C18:C19"/>
    <mergeCell ref="D18:D19"/>
    <mergeCell ref="E18:E19"/>
    <mergeCell ref="G18:G19"/>
    <mergeCell ref="H9:I9"/>
    <mergeCell ref="H7:I7"/>
    <mergeCell ref="H8:I8"/>
    <mergeCell ref="H10:I10"/>
    <mergeCell ref="H11:I11"/>
    <mergeCell ref="J4:M5"/>
    <mergeCell ref="D6:G6"/>
    <mergeCell ref="H6:I6"/>
    <mergeCell ref="A7:A8"/>
    <mergeCell ref="C7:C8"/>
    <mergeCell ref="D7:D8"/>
    <mergeCell ref="E7:E8"/>
    <mergeCell ref="F7:F8"/>
    <mergeCell ref="G7:G8"/>
    <mergeCell ref="A4:A5"/>
    <mergeCell ref="B4:I4"/>
    <mergeCell ref="B5:I5"/>
    <mergeCell ref="E44:F44"/>
    <mergeCell ref="E41:F41"/>
    <mergeCell ref="G40:I40"/>
    <mergeCell ref="E40:F40"/>
    <mergeCell ref="E43:F43"/>
    <mergeCell ref="E42:F42"/>
    <mergeCell ref="G43:I43"/>
    <mergeCell ref="G42:I42"/>
    <mergeCell ref="G44:I44"/>
    <mergeCell ref="G41:I41"/>
  </mergeCells>
  <pageMargins left="0.23622047244094491" right="0.23622047244094491" top="1.2416666666666667" bottom="1.6416666666666666" header="0.31496062992125984" footer="0.31496062992125984"/>
  <pageSetup scale="81" fitToHeight="0" orientation="landscape" r:id="rId1"/>
  <headerFooter>
    <oddHeader>&amp;C&amp;G</oddHeader>
    <oddFooter>&amp;L&amp;P&amp;C&amp;G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Anexo 5.4.1.a (1)</vt:lpstr>
      <vt:lpstr>Anexo 5.4.1.a (2)</vt:lpstr>
      <vt:lpstr>'Anexo 5.4.1.a (1)'!Títulos_a_imprimir</vt:lpstr>
      <vt:lpstr>'Anexo 5.4.1.a (2)'!Títulos_a_imprimir</vt:lpstr>
    </vt:vector>
  </TitlesOfParts>
  <Manager/>
  <Company>SECODAM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dc:title>
  <dc:subject/>
  <dc:creator>RMJ</dc:creator>
  <cp:keywords/>
  <dc:description/>
  <cp:lastModifiedBy>Joel Alarcón Gómez</cp:lastModifiedBy>
  <cp:revision/>
  <cp:lastPrinted>2024-10-31T23:09:27Z</cp:lastPrinted>
  <dcterms:created xsi:type="dcterms:W3CDTF">2004-08-02T23:22:27Z</dcterms:created>
  <dcterms:modified xsi:type="dcterms:W3CDTF">2024-11-01T19:09:33Z</dcterms:modified>
  <cp:category/>
  <cp:contentStatus/>
</cp:coreProperties>
</file>