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5\1aJG2025\05. Presentación del informe de autoevaluación\5.12 Cuadros de cálculo y determinación del porcentaje 30%\LAASSP\"/>
    </mc:Choice>
  </mc:AlternateContent>
  <xr:revisionPtr revIDLastSave="0" documentId="13_ncr:1_{15236517-7222-4CEF-9D24-1C2EDBE06BF8}" xr6:coauthVersionLast="47" xr6:coauthVersionMax="47" xr10:uidLastSave="{00000000-0000-0000-0000-000000000000}"/>
  <bookViews>
    <workbookView xWindow="-120" yWindow="-120" windowWidth="29040" windowHeight="15720" tabRatio="551" xr2:uid="{00000000-000D-0000-FFFF-FFFF00000000}"/>
  </bookViews>
  <sheets>
    <sheet name="Formato 70-30 Art. 42 LAASSP" sheetId="15" r:id="rId1"/>
  </sheets>
  <definedNames>
    <definedName name="_xlnm.Print_Area" localSheetId="0">'Formato 70-30 Art. 42 LAASSP'!$A$2:$K$64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7" i="15" l="1"/>
  <c r="C38" i="15"/>
  <c r="C29" i="15"/>
  <c r="C19" i="15"/>
  <c r="K34" i="15" l="1"/>
  <c r="K32" i="15"/>
  <c r="K31" i="15"/>
  <c r="E34" i="15" l="1"/>
  <c r="J34" i="15"/>
  <c r="H34" i="15"/>
  <c r="G34" i="15"/>
  <c r="H37" i="15"/>
  <c r="E37" i="15"/>
  <c r="J32" i="15"/>
  <c r="H32" i="15"/>
  <c r="G32" i="15"/>
  <c r="E32" i="15"/>
  <c r="E31" i="15"/>
  <c r="J31" i="15"/>
  <c r="H31" i="15"/>
  <c r="H30" i="15"/>
  <c r="J30" i="15"/>
  <c r="J38" i="15" l="1"/>
  <c r="J29" i="15"/>
  <c r="K38" i="15"/>
  <c r="D29" i="15"/>
  <c r="E29" i="15"/>
  <c r="F29" i="15"/>
  <c r="G29" i="15"/>
  <c r="H29" i="15"/>
  <c r="I29" i="15"/>
  <c r="K29" i="15"/>
  <c r="E33" i="15"/>
  <c r="D47" i="15" l="1"/>
  <c r="D38" i="15"/>
  <c r="F38" i="15"/>
  <c r="G38" i="15"/>
  <c r="H38" i="15"/>
  <c r="I38" i="15"/>
  <c r="G19" i="15"/>
  <c r="E38" i="15"/>
  <c r="K19" i="15" l="1"/>
  <c r="J19" i="15"/>
  <c r="J47" i="15" s="1"/>
  <c r="I19" i="15"/>
  <c r="H19" i="15"/>
  <c r="F19" i="15"/>
  <c r="K47" i="15" l="1"/>
  <c r="I47" i="15"/>
  <c r="F47" i="15"/>
  <c r="G47" i="15"/>
  <c r="H47" i="15"/>
  <c r="I59" i="15" l="1"/>
  <c r="E19" i="15" l="1"/>
  <c r="E47" i="15" s="1"/>
  <c r="D58" i="15" l="1"/>
</calcChain>
</file>

<file path=xl/sharedStrings.xml><?xml version="1.0" encoding="utf-8"?>
<sst xmlns="http://schemas.openxmlformats.org/spreadsheetml/2006/main" count="106" uniqueCount="106">
  <si>
    <t xml:space="preserve">PRESUPUESTO </t>
  </si>
  <si>
    <t>CONTRATACIONES FORMALIZADAS (CONTRATOS FIRMADOS)</t>
  </si>
  <si>
    <t xml:space="preserve">ANUAL </t>
  </si>
  <si>
    <t>AUTORIZADO</t>
  </si>
  <si>
    <t>(INCLUYENDO</t>
  </si>
  <si>
    <t xml:space="preserve">CONFORME AL </t>
  </si>
  <si>
    <t xml:space="preserve">ADJUDICACION </t>
  </si>
  <si>
    <t>PATENTE</t>
  </si>
  <si>
    <t xml:space="preserve">COSTOS </t>
  </si>
  <si>
    <t xml:space="preserve">MARCA </t>
  </si>
  <si>
    <t xml:space="preserve">LICITACION </t>
  </si>
  <si>
    <t>CLAVE</t>
  </si>
  <si>
    <t xml:space="preserve">DESCRIPCION </t>
  </si>
  <si>
    <t>MODIFICACIONES</t>
  </si>
  <si>
    <t>DIRECTA</t>
  </si>
  <si>
    <t>I</t>
  </si>
  <si>
    <t>ADICIONALES</t>
  </si>
  <si>
    <t>DETERMINADA</t>
  </si>
  <si>
    <t>PUBLICA</t>
  </si>
  <si>
    <t>EN SU CASO)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</si>
  <si>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</si>
  <si>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</si>
  <si>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</si>
  <si>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</si>
  <si>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</si>
  <si>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</si>
  <si>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</si>
  <si>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</si>
  <si>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</si>
  <si>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TOTAL</t>
  </si>
  <si>
    <t>C + D   X 100%</t>
  </si>
  <si>
    <t>EL PORCENTAJE RESTANTE ESTARA INTEGRADO POR:</t>
  </si>
  <si>
    <t xml:space="preserve">    A</t>
  </si>
  <si>
    <t>ART. 1 LAASSP</t>
  </si>
  <si>
    <t xml:space="preserve">        ARTICULO 42 - LAASSP</t>
  </si>
  <si>
    <t xml:space="preserve">INVITACION CUANDO </t>
  </si>
  <si>
    <t>MENOS A TRES</t>
  </si>
  <si>
    <t>PERSONAS</t>
  </si>
  <si>
    <t xml:space="preserve">     ARTICULO 41 - LAASSP</t>
  </si>
  <si>
    <t>III</t>
  </si>
  <si>
    <t>VIII</t>
  </si>
  <si>
    <t xml:space="preserve"> - LOS INCREMENTOS EN LAS CANTIDADES CONFORME AL ARTICULO 52 DE LA LAASSP, SE INCLUIRAN EN LA COLUMNA QUE CORRESPONDA AL CONTRATO ORIGINAL QUE SE HAYA MODIFICADO</t>
  </si>
  <si>
    <t xml:space="preserve"> - LAS CONTRATACIONES QUE SE REALICEN POR LA RESCISION DE CONTRATOS (ART. 41-VI-LAASSP), SE ADICIONARA EN LA COLUMNA H Y SE RESTARA DE LO QUE CORRESPONDA AL CONTRATO RESCINDIDO</t>
  </si>
  <si>
    <t>TERCER PARRAFO</t>
  </si>
  <si>
    <t xml:space="preserve">(1)  EXCEPTO LOS CONCEPTOS  3900 Y 5700 </t>
  </si>
  <si>
    <t>A</t>
  </si>
  <si>
    <t>CAPITULO 3000 - SERVICIOS GENERALES (1)</t>
  </si>
  <si>
    <t>CAPITULO 5000 - BIENES MUEBLES E INMUEBLES (1)</t>
  </si>
  <si>
    <t>(ARTS. 27 Y 28)</t>
  </si>
  <si>
    <t>(OTROS II, IV A VII Y</t>
  </si>
  <si>
    <t>(PESOS)</t>
  </si>
  <si>
    <t>CALCULO Y DETERMINACIÓN DEL PORCENTAJE DEL 30% A QUE SE REFIERE EL ARTÍCULO  42 DE  LA LAASSP</t>
  </si>
  <si>
    <t xml:space="preserve"> </t>
  </si>
  <si>
    <t>Noviembre de 2001</t>
  </si>
  <si>
    <t>(4)  EXCEPTO LA PARTIDA 3504</t>
  </si>
  <si>
    <t>NOTA: PODRAN CONSIDERARSE O EXCLUIRSE OTRAS PARTIDAS,</t>
  </si>
  <si>
    <t xml:space="preserve">(2)  EXCEPTO LAS PARTIDAS 3201 Y 3202 </t>
  </si>
  <si>
    <t xml:space="preserve">(5)  EXCEPTO LAS PARTIDAS  3814 A 3820  Y 3826  </t>
  </si>
  <si>
    <t xml:space="preserve">            DE EXISTIR PARTICULARIDADES QUE ASI LO  JUSTIFIQUEN.</t>
  </si>
  <si>
    <t xml:space="preserve">(3)  EXCEPTO LAS PARTIDAS  3403, 3405 A 3407, 3409, 3410  Y 3412 </t>
  </si>
  <si>
    <t>(6)  EXCEPTO LA PARTIDA 5105</t>
  </si>
  <si>
    <t>3200 (2)</t>
  </si>
  <si>
    <t>3400 (3)</t>
  </si>
  <si>
    <t>3500 (4)</t>
  </si>
  <si>
    <t>3800 (5)</t>
  </si>
  <si>
    <t>5100 (6)</t>
  </si>
  <si>
    <t>5900 (7)</t>
  </si>
  <si>
    <t>AD-1</t>
  </si>
  <si>
    <t>FUENTE: CLASIFICADOR POR OBJETO DEL GASTO PARA LA ADMINISTRACION PUBLICA FEDERAL, PUBLICADO EN EL D.O.F. EL 13 DE OCTUBRE, 23 DE NOVIEMBRE,  26 DE DICIEMBRE DE 2000 Y 7 DE NOVIEMBRE DE 2001.</t>
  </si>
  <si>
    <t xml:space="preserve">     </t>
  </si>
  <si>
    <t>MATERIALES y UTILES DE ADMINISTRACION y DE ENSEÑANZA</t>
  </si>
  <si>
    <t>PRODUCTOS ALIMENTICIOS</t>
  </si>
  <si>
    <t>HERRAMIENTAS, REFACCIONES y ACCESORIOS</t>
  </si>
  <si>
    <t>MATERIALES y ARTICULOS DE CONSTRUCCION</t>
  </si>
  <si>
    <t>MATERIAS PRIMAS DE PRODUCCION, PRODUCTOS QUIMICOS, FARMACEUTICOS y DE LABORATORIO</t>
  </si>
  <si>
    <t>COMBUSTIBLES, LUBRICANTES Y ADITIVOS</t>
  </si>
  <si>
    <t>VESTUARIO, BLANCOS, PRENDAS DE PROTECCION PERSONAL y ARTICULOS DEPORTIVOS</t>
  </si>
  <si>
    <t>MERCANCIAS DIVERSAS</t>
  </si>
  <si>
    <t>SERVICIOS BASICOS</t>
  </si>
  <si>
    <t>SERVICIOS DE ARRENDAMIENTO</t>
  </si>
  <si>
    <t>SERVICIOS DE ASESORIA, CONSULTORIA, INFORMATICOS, ESTUDIOS E INVESTIGACIONES</t>
  </si>
  <si>
    <t>SERVICIOS COMERCIAL, BANCARIO, FINANCIERO, SUBCONTRATACION DE SERVICIOS CON TERCEROS y GASTOS INHERENTES</t>
  </si>
  <si>
    <t>SERVICIOS DE MANTENIMIENTO y CONSERVACION</t>
  </si>
  <si>
    <t>SERVICIOS DE COMUNICACIÓN SOCIAL</t>
  </si>
  <si>
    <t>SERVICIOS OFICIALES</t>
  </si>
  <si>
    <t>MOBILIARIO Y EQUIPO DE ADMINISTRACION</t>
  </si>
  <si>
    <t>VEHICULOS y EQUIPO DE TRANSPORTE</t>
  </si>
  <si>
    <t>EQUIPO INSTRUMENTAL MEDICO y DE LABORATORIO</t>
  </si>
  <si>
    <t>HERRAMIENTAS y REFACCIONES</t>
  </si>
  <si>
    <t>OTROS BIENES E INMUEBLES</t>
  </si>
  <si>
    <t>CAPITULO 2000 -MATERIALES Y SUMINISTROS</t>
  </si>
  <si>
    <t>MATERIALES, SUMINISTROS y PRENDAS DE PROTECCION PARA SEGURIDAD PUBLICA y NACIONAL</t>
  </si>
  <si>
    <t>ANIMALES DE TRABAJO y REPRODUCCION</t>
  </si>
  <si>
    <t>MAQUINARIA y EQUIPO DE DEFENSA y SEGURIDAD PUBLICA</t>
  </si>
  <si>
    <t>MAQUINARIA y EQUIPO AGROPECUARIO, INDUSTRIAL, DE COMUNICACIONES y DE USO INFORMATICO</t>
  </si>
  <si>
    <t xml:space="preserve">CONCEPTO </t>
  </si>
  <si>
    <t>(7)  EXCEPTO LAS PARTIDAS 5903, 5904 Y 5906</t>
  </si>
  <si>
    <t>SERVICIOS DE IMPRESIÓN, PUBLICACION, DIFUSION E INFORMACION</t>
  </si>
  <si>
    <t>IX A XX)</t>
  </si>
  <si>
    <t>PERIODO: ENERO-DICIEMBRE 2024</t>
  </si>
  <si>
    <t xml:space="preserve">                                                                                               SUBSECRETARIA DE ATENCIÓN CIUDADANA Y NORMATIVIDAD</t>
  </si>
  <si>
    <t xml:space="preserve">                                                                               UNIDAD DE NORMATIVIDAD DE ADQUISICIONES, OBRAS PUBLICAS, SERVICIOS Y PATRIMONIO FEDERAL</t>
  </si>
  <si>
    <t>SECRETARIA ANTICORRUPCION Y BUEN GOBIERNO</t>
  </si>
  <si>
    <r>
      <t>DEPENDENCIA O ENTIDAD:</t>
    </r>
    <r>
      <rPr>
        <sz val="10.5"/>
        <color theme="1"/>
        <rFont val="Noto Sans"/>
      </rPr>
      <t xml:space="preserve"> </t>
    </r>
    <r>
      <rPr>
        <b/>
        <u/>
        <sz val="10.5"/>
        <color theme="1"/>
        <rFont val="Noto Sans"/>
      </rPr>
      <t>INSTITUTO DE ECOLOGÍA, A.C.</t>
    </r>
  </si>
  <si>
    <t xml:space="preserve"> - PORCENTAJE DE CONTRATACIONES FORMALIZADAS CONFORME AL ARTICULO 42 LAASSP  =   </t>
  </si>
  <si>
    <r>
      <t xml:space="preserve">                      </t>
    </r>
    <r>
      <rPr>
        <b/>
        <u/>
        <sz val="11"/>
        <rFont val="Noto Sans"/>
      </rPr>
      <t xml:space="preserve"> B +E +F +G +H +I</t>
    </r>
    <r>
      <rPr>
        <b/>
        <sz val="11"/>
        <rFont val="Noto Sans"/>
      </rPr>
      <t xml:space="preserve">     X  100%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</si>
</sst>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N$&quot;* #,##0.00_);_(&quot;N$&quot;* \(#,##0.00\);_(&quot;N$&quot;* &quot;-&quot;??_);_(@_)"/>
    <numFmt numFmtId="165" formatCode="mmmm\-yy"/>
    <numFmt numFmtId="166" formatCode="&quot;$&quot;#,##0.00"/>
    <numFmt numFmtId="167" formatCode="#,##0.00_ ;\-#,##0.00\ "/>
  </numFmts>
  <fonts count="3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Montserrat"/>
    </font>
    <font>
      <b/>
      <sz val="10.5"/>
      <color theme="1"/>
      <name val="Noto Sans"/>
    </font>
    <font>
      <sz val="10.5"/>
      <color theme="1"/>
      <name val="Noto Sans"/>
    </font>
    <font>
      <b/>
      <u/>
      <sz val="10.5"/>
      <color theme="1"/>
      <name val="Noto Sans"/>
    </font>
    <font>
      <b/>
      <sz val="10.5"/>
      <name val="Noto Sans"/>
    </font>
    <font>
      <sz val="10.5"/>
      <name val="Noto Sans"/>
    </font>
    <font>
      <b/>
      <sz val="10"/>
      <name val="Noto Sans"/>
    </font>
    <font>
      <sz val="10"/>
      <name val="Noto Sans"/>
    </font>
    <font>
      <b/>
      <sz val="8"/>
      <name val="Noto Sans"/>
    </font>
    <font>
      <b/>
      <sz val="12"/>
      <name val="Noto Sans"/>
    </font>
    <font>
      <b/>
      <sz val="5"/>
      <name val="Noto Sans"/>
    </font>
    <font>
      <sz val="5"/>
      <name val="Noto Sans"/>
    </font>
    <font>
      <b/>
      <sz val="12"/>
      <color rgb="FFFF0000"/>
      <name val="Noto Sans"/>
    </font>
    <font>
      <b/>
      <sz val="6"/>
      <name val="Noto Sans"/>
    </font>
    <font>
      <b/>
      <sz val="14"/>
      <color rgb="FFFF0000"/>
      <name val="Noto Sans"/>
    </font>
    <font>
      <b/>
      <sz val="7"/>
      <name val="Noto Sans"/>
    </font>
    <font>
      <sz val="8"/>
      <name val="Noto Sans"/>
    </font>
    <font>
      <sz val="4"/>
      <name val="Noto Sans"/>
    </font>
    <font>
      <sz val="7"/>
      <name val="Noto Sans"/>
    </font>
    <font>
      <b/>
      <sz val="11"/>
      <name val="Noto Sans"/>
    </font>
    <font>
      <sz val="11"/>
      <name val="Noto Sans"/>
    </font>
    <font>
      <b/>
      <u/>
      <sz val="11"/>
      <name val="Noto Sans"/>
    </font>
    <font>
      <sz val="12"/>
      <name val="Noto Sans"/>
    </font>
    <font>
      <b/>
      <sz val="9"/>
      <name val="Noto Sans"/>
    </font>
    <font>
      <sz val="9"/>
      <name val="Noto Sans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5">
    <xf numFmtId="0" fontId="0" fillId="0" borderId="0" xfId="0"/>
    <xf numFmtId="164" fontId="1" fillId="0" borderId="0" xfId="1"/>
    <xf numFmtId="0" fontId="4" fillId="0" borderId="0" xfId="2" applyFont="1"/>
    <xf numFmtId="0" fontId="2" fillId="0" borderId="0" xfId="2" applyFont="1"/>
    <xf numFmtId="0" fontId="3" fillId="0" borderId="0" xfId="2" applyFont="1"/>
    <xf numFmtId="0" fontId="1" fillId="0" borderId="0" xfId="2"/>
    <xf numFmtId="0" fontId="1" fillId="0" borderId="1" xfId="2" applyBorder="1"/>
    <xf numFmtId="0" fontId="1" fillId="0" borderId="6" xfId="2" applyBorder="1"/>
    <xf numFmtId="0" fontId="1" fillId="0" borderId="7" xfId="2" applyBorder="1"/>
    <xf numFmtId="0" fontId="2" fillId="2" borderId="0" xfId="2" applyFont="1" applyFill="1"/>
    <xf numFmtId="0" fontId="5" fillId="0" borderId="0" xfId="2" applyFont="1"/>
    <xf numFmtId="0" fontId="5" fillId="0" borderId="0" xfId="2" applyFont="1" applyAlignment="1">
      <alignment wrapText="1"/>
    </xf>
    <xf numFmtId="49" fontId="6" fillId="0" borderId="0" xfId="2" applyNumberFormat="1" applyFont="1" applyAlignment="1">
      <alignment horizontal="left"/>
    </xf>
    <xf numFmtId="164" fontId="2" fillId="0" borderId="0" xfId="1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/>
    </xf>
    <xf numFmtId="0" fontId="1" fillId="0" borderId="3" xfId="2" applyBorder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3" fontId="1" fillId="0" borderId="0" xfId="2" applyNumberFormat="1"/>
    <xf numFmtId="43" fontId="5" fillId="0" borderId="0" xfId="2" applyNumberFormat="1" applyFont="1"/>
    <xf numFmtId="43" fontId="5" fillId="0" borderId="0" xfId="2" applyNumberFormat="1" applyFont="1" applyAlignment="1">
      <alignment wrapText="1"/>
    </xf>
    <xf numFmtId="43" fontId="8" fillId="0" borderId="0" xfId="3" applyFont="1" applyFill="1" applyBorder="1" applyAlignment="1">
      <alignment horizontal="right"/>
    </xf>
    <xf numFmtId="43" fontId="2" fillId="2" borderId="0" xfId="2" applyNumberFormat="1" applyFont="1" applyFill="1"/>
    <xf numFmtId="43" fontId="2" fillId="0" borderId="0" xfId="2" applyNumberFormat="1" applyFont="1"/>
    <xf numFmtId="167" fontId="2" fillId="0" borderId="0" xfId="2" applyNumberFormat="1" applyFont="1"/>
    <xf numFmtId="4" fontId="1" fillId="0" borderId="0" xfId="2" applyNumberFormat="1"/>
    <xf numFmtId="4" fontId="5" fillId="0" borderId="0" xfId="2" applyNumberFormat="1" applyFont="1"/>
    <xf numFmtId="43" fontId="5" fillId="0" borderId="0" xfId="2" applyNumberFormat="1" applyFont="1" applyAlignment="1">
      <alignment horizontal="center" wrapText="1"/>
    </xf>
    <xf numFmtId="0" fontId="9" fillId="0" borderId="8" xfId="0" applyFont="1" applyBorder="1"/>
    <xf numFmtId="0" fontId="12" fillId="0" borderId="19" xfId="2" applyFont="1" applyBorder="1"/>
    <xf numFmtId="0" fontId="13" fillId="0" borderId="19" xfId="2" applyFont="1" applyBorder="1"/>
    <xf numFmtId="0" fontId="14" fillId="0" borderId="1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1" xfId="2" applyFont="1" applyBorder="1" applyAlignment="1">
      <alignment horizontal="centerContinuous"/>
    </xf>
    <xf numFmtId="0" fontId="14" fillId="0" borderId="0" xfId="2" applyFont="1" applyAlignment="1">
      <alignment horizontal="centerContinuous"/>
    </xf>
    <xf numFmtId="0" fontId="15" fillId="0" borderId="6" xfId="2" applyFont="1" applyBorder="1" applyAlignment="1">
      <alignment horizontal="centerContinuous"/>
    </xf>
    <xf numFmtId="0" fontId="15" fillId="0" borderId="7" xfId="2" applyFont="1" applyBorder="1" applyAlignment="1">
      <alignment horizontal="centerContinuous"/>
    </xf>
    <xf numFmtId="0" fontId="15" fillId="0" borderId="0" xfId="2" applyFont="1" applyAlignment="1">
      <alignment horizontal="centerContinuous"/>
    </xf>
    <xf numFmtId="0" fontId="15" fillId="0" borderId="11" xfId="2" applyFont="1" applyBorder="1" applyAlignment="1">
      <alignment horizontal="centerContinuous"/>
    </xf>
    <xf numFmtId="0" fontId="15" fillId="0" borderId="10" xfId="2" applyFont="1" applyBorder="1" applyAlignment="1">
      <alignment horizontal="centerContinuous"/>
    </xf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5" fillId="0" borderId="10" xfId="2" applyFont="1" applyBorder="1"/>
    <xf numFmtId="0" fontId="15" fillId="0" borderId="11" xfId="2" applyFont="1" applyBorder="1"/>
    <xf numFmtId="0" fontId="15" fillId="0" borderId="2" xfId="2" applyFont="1" applyBorder="1"/>
    <xf numFmtId="0" fontId="14" fillId="0" borderId="10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" xfId="0" applyFont="1" applyBorder="1" applyAlignment="1">
      <alignment horizontal="center" vertical="justify" wrapText="1"/>
    </xf>
    <xf numFmtId="0" fontId="14" fillId="0" borderId="10" xfId="0" applyFont="1" applyBorder="1"/>
    <xf numFmtId="0" fontId="14" fillId="0" borderId="6" xfId="0" applyFont="1" applyBorder="1" applyAlignment="1">
      <alignment horizontal="center"/>
    </xf>
    <xf numFmtId="0" fontId="14" fillId="0" borderId="10" xfId="2" applyFont="1" applyBorder="1" applyAlignment="1">
      <alignment vertical="center"/>
    </xf>
    <xf numFmtId="0" fontId="14" fillId="0" borderId="7" xfId="2" applyFont="1" applyBorder="1" applyAlignment="1">
      <alignment vertical="center"/>
    </xf>
    <xf numFmtId="0" fontId="15" fillId="0" borderId="6" xfId="2" applyFont="1" applyBorder="1"/>
    <xf numFmtId="0" fontId="14" fillId="0" borderId="10" xfId="2" applyFont="1" applyBorder="1" applyAlignment="1">
      <alignment vertical="top"/>
    </xf>
    <xf numFmtId="0" fontId="15" fillId="0" borderId="7" xfId="2" applyFont="1" applyBorder="1"/>
    <xf numFmtId="0" fontId="14" fillId="0" borderId="12" xfId="2" applyFont="1" applyBorder="1" applyAlignment="1">
      <alignment vertical="center"/>
    </xf>
    <xf numFmtId="0" fontId="14" fillId="0" borderId="8" xfId="2" applyFont="1" applyBorder="1" applyAlignment="1">
      <alignment horizontal="center" vertical="center"/>
    </xf>
    <xf numFmtId="0" fontId="14" fillId="0" borderId="12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2" borderId="11" xfId="2" applyFont="1" applyFill="1" applyBorder="1"/>
    <xf numFmtId="43" fontId="14" fillId="0" borderId="14" xfId="3" applyFont="1" applyFill="1" applyBorder="1" applyAlignment="1">
      <alignment horizontal="right"/>
    </xf>
    <xf numFmtId="167" fontId="14" fillId="0" borderId="13" xfId="3" applyNumberFormat="1" applyFont="1" applyFill="1" applyBorder="1" applyAlignment="1">
      <alignment horizontal="right"/>
    </xf>
    <xf numFmtId="43" fontId="14" fillId="0" borderId="9" xfId="3" applyFont="1" applyFill="1" applyBorder="1" applyAlignment="1">
      <alignment horizontal="right"/>
    </xf>
    <xf numFmtId="43" fontId="14" fillId="0" borderId="13" xfId="3" applyFont="1" applyFill="1" applyBorder="1" applyAlignment="1">
      <alignment horizontal="right"/>
    </xf>
    <xf numFmtId="0" fontId="16" fillId="0" borderId="2" xfId="2" applyFont="1" applyBorder="1"/>
    <xf numFmtId="0" fontId="16" fillId="0" borderId="1" xfId="2" applyFont="1" applyBorder="1"/>
    <xf numFmtId="164" fontId="15" fillId="0" borderId="1" xfId="1" applyFont="1" applyFill="1" applyBorder="1"/>
    <xf numFmtId="10" fontId="17" fillId="0" borderId="1" xfId="1" applyNumberFormat="1" applyFont="1" applyFill="1" applyBorder="1"/>
    <xf numFmtId="43" fontId="17" fillId="0" borderId="1" xfId="3" applyFont="1" applyFill="1" applyBorder="1" applyAlignment="1">
      <alignment horizontal="right"/>
    </xf>
    <xf numFmtId="164" fontId="17" fillId="0" borderId="1" xfId="1" applyFont="1" applyFill="1" applyBorder="1"/>
    <xf numFmtId="10" fontId="17" fillId="0" borderId="3" xfId="1" applyNumberFormat="1" applyFont="1" applyFill="1" applyBorder="1"/>
    <xf numFmtId="0" fontId="18" fillId="0" borderId="7" xfId="2" applyFont="1" applyBorder="1"/>
    <xf numFmtId="0" fontId="18" fillId="0" borderId="0" xfId="2" applyFont="1"/>
    <xf numFmtId="164" fontId="19" fillId="0" borderId="0" xfId="1" applyFont="1" applyBorder="1"/>
    <xf numFmtId="10" fontId="20" fillId="0" borderId="0" xfId="1" applyNumberFormat="1" applyFont="1" applyBorder="1"/>
    <xf numFmtId="166" fontId="20" fillId="0" borderId="0" xfId="1" applyNumberFormat="1" applyFont="1" applyBorder="1"/>
    <xf numFmtId="164" fontId="20" fillId="0" borderId="0" xfId="1" applyFont="1" applyBorder="1"/>
    <xf numFmtId="10" fontId="20" fillId="0" borderId="6" xfId="1" applyNumberFormat="1" applyFont="1" applyBorder="1"/>
    <xf numFmtId="164" fontId="21" fillId="0" borderId="0" xfId="1" applyFont="1" applyBorder="1"/>
    <xf numFmtId="10" fontId="22" fillId="0" borderId="6" xfId="1" applyNumberFormat="1" applyFont="1" applyBorder="1"/>
    <xf numFmtId="0" fontId="23" fillId="0" borderId="7" xfId="2" applyFont="1" applyBorder="1"/>
    <xf numFmtId="0" fontId="23" fillId="0" borderId="0" xfId="2" applyFont="1"/>
    <xf numFmtId="164" fontId="15" fillId="0" borderId="0" xfId="1" applyFont="1" applyBorder="1"/>
    <xf numFmtId="10" fontId="22" fillId="0" borderId="0" xfId="1" applyNumberFormat="1" applyFont="1" applyBorder="1"/>
    <xf numFmtId="166" fontId="22" fillId="0" borderId="0" xfId="1" applyNumberFormat="1" applyFont="1" applyBorder="1"/>
    <xf numFmtId="164" fontId="22" fillId="0" borderId="0" xfId="1" applyFont="1" applyBorder="1"/>
    <xf numFmtId="0" fontId="24" fillId="0" borderId="0" xfId="2" applyFont="1"/>
    <xf numFmtId="0" fontId="25" fillId="0" borderId="0" xfId="2" applyFont="1"/>
    <xf numFmtId="0" fontId="26" fillId="0" borderId="7" xfId="0" applyFont="1" applyBorder="1" applyAlignment="1">
      <alignment horizontal="left"/>
    </xf>
    <xf numFmtId="0" fontId="26" fillId="0" borderId="0" xfId="2" applyFont="1"/>
    <xf numFmtId="164" fontId="25" fillId="0" borderId="0" xfId="1" applyFont="1" applyBorder="1"/>
    <xf numFmtId="164" fontId="24" fillId="0" borderId="6" xfId="1" applyFont="1" applyBorder="1"/>
    <xf numFmtId="0" fontId="25" fillId="0" borderId="7" xfId="2" applyFont="1" applyBorder="1"/>
    <xf numFmtId="164" fontId="25" fillId="0" borderId="0" xfId="1" applyFont="1" applyFill="1" applyBorder="1"/>
    <xf numFmtId="0" fontId="27" fillId="0" borderId="0" xfId="0" applyFont="1" applyAlignment="1">
      <alignment horizontal="left"/>
    </xf>
    <xf numFmtId="2" fontId="27" fillId="0" borderId="0" xfId="0" applyNumberFormat="1" applyFont="1" applyAlignment="1">
      <alignment horizontal="center"/>
    </xf>
    <xf numFmtId="164" fontId="24" fillId="0" borderId="0" xfId="1" applyFont="1" applyFill="1" applyBorder="1"/>
    <xf numFmtId="164" fontId="24" fillId="0" borderId="0" xfId="1" applyFont="1" applyBorder="1"/>
    <xf numFmtId="0" fontId="16" fillId="0" borderId="7" xfId="2" applyFont="1" applyBorder="1"/>
    <xf numFmtId="164" fontId="17" fillId="0" borderId="0" xfId="1" applyFont="1" applyFill="1" applyBorder="1"/>
    <xf numFmtId="2" fontId="27" fillId="0" borderId="0" xfId="0" applyNumberFormat="1" applyFont="1"/>
    <xf numFmtId="164" fontId="30" fillId="0" borderId="0" xfId="1" applyFont="1" applyBorder="1"/>
    <xf numFmtId="164" fontId="30" fillId="0" borderId="0" xfId="1" applyFont="1" applyFill="1" applyBorder="1"/>
    <xf numFmtId="0" fontId="16" fillId="0" borderId="7" xfId="0" applyFont="1" applyBorder="1" applyAlignment="1">
      <alignment horizontal="justify" vertical="justify" wrapText="1"/>
    </xf>
    <xf numFmtId="0" fontId="28" fillId="0" borderId="0" xfId="0" applyFont="1" applyAlignment="1">
      <alignment horizontal="justify" vertical="center"/>
    </xf>
    <xf numFmtId="0" fontId="16" fillId="0" borderId="0" xfId="2" applyFont="1"/>
    <xf numFmtId="0" fontId="16" fillId="0" borderId="6" xfId="2" applyFont="1" applyBorder="1"/>
    <xf numFmtId="165" fontId="31" fillId="0" borderId="19" xfId="2" applyNumberFormat="1" applyFont="1" applyBorder="1" applyAlignment="1">
      <alignment horizontal="left"/>
    </xf>
    <xf numFmtId="0" fontId="14" fillId="0" borderId="19" xfId="2" applyFont="1" applyBorder="1"/>
    <xf numFmtId="0" fontId="15" fillId="0" borderId="19" xfId="2" applyFont="1" applyBorder="1"/>
    <xf numFmtId="165" fontId="31" fillId="0" borderId="9" xfId="2" applyNumberFormat="1" applyFont="1" applyBorder="1" applyAlignment="1">
      <alignment horizontal="left"/>
    </xf>
    <xf numFmtId="165" fontId="31" fillId="0" borderId="0" xfId="2" applyNumberFormat="1" applyFont="1" applyAlignment="1">
      <alignment horizontal="left"/>
    </xf>
    <xf numFmtId="0" fontId="15" fillId="0" borderId="0" xfId="2" applyFont="1"/>
    <xf numFmtId="164" fontId="31" fillId="0" borderId="0" xfId="1" applyFont="1" applyBorder="1"/>
    <xf numFmtId="164" fontId="16" fillId="0" borderId="0" xfId="1" applyFont="1" applyBorder="1"/>
    <xf numFmtId="0" fontId="32" fillId="0" borderId="15" xfId="0" applyFont="1" applyBorder="1" applyAlignment="1">
      <alignment horizontal="left"/>
    </xf>
    <xf numFmtId="0" fontId="32" fillId="0" borderId="21" xfId="0" applyFont="1" applyBorder="1" applyAlignment="1">
      <alignment horizontal="justify" vertical="justify" wrapText="1"/>
    </xf>
    <xf numFmtId="43" fontId="32" fillId="0" borderId="17" xfId="3" applyFont="1" applyFill="1" applyBorder="1" applyAlignment="1">
      <alignment horizontal="right"/>
    </xf>
    <xf numFmtId="4" fontId="32" fillId="0" borderId="16" xfId="4" applyNumberFormat="1" applyFont="1" applyFill="1" applyBorder="1" applyAlignment="1">
      <alignment horizontal="right"/>
    </xf>
    <xf numFmtId="4" fontId="32" fillId="0" borderId="0" xfId="0" applyNumberFormat="1" applyFont="1"/>
    <xf numFmtId="4" fontId="32" fillId="0" borderId="16" xfId="3" applyNumberFormat="1" applyFont="1" applyFill="1" applyBorder="1" applyAlignment="1">
      <alignment horizontal="right"/>
    </xf>
    <xf numFmtId="0" fontId="32" fillId="0" borderId="21" xfId="0" applyFont="1" applyBorder="1"/>
    <xf numFmtId="43" fontId="32" fillId="0" borderId="16" xfId="3" applyFont="1" applyFill="1" applyBorder="1" applyAlignment="1">
      <alignment horizontal="right"/>
    </xf>
    <xf numFmtId="4" fontId="32" fillId="0" borderId="16" xfId="0" applyNumberFormat="1" applyFont="1" applyBorder="1"/>
    <xf numFmtId="0" fontId="32" fillId="0" borderId="22" xfId="0" applyFont="1" applyBorder="1"/>
    <xf numFmtId="43" fontId="32" fillId="0" borderId="20" xfId="3" applyFont="1" applyFill="1" applyBorder="1" applyAlignment="1">
      <alignment horizontal="right"/>
    </xf>
    <xf numFmtId="0" fontId="31" fillId="0" borderId="5" xfId="0" applyFont="1" applyBorder="1" applyAlignment="1">
      <alignment horizontal="center"/>
    </xf>
    <xf numFmtId="43" fontId="31" fillId="0" borderId="13" xfId="3" applyFont="1" applyFill="1" applyBorder="1" applyAlignment="1">
      <alignment horizontal="right"/>
    </xf>
    <xf numFmtId="167" fontId="31" fillId="0" borderId="13" xfId="3" applyNumberFormat="1" applyFont="1" applyFill="1" applyBorder="1" applyAlignment="1">
      <alignment horizontal="right"/>
    </xf>
    <xf numFmtId="0" fontId="32" fillId="0" borderId="18" xfId="0" applyFont="1" applyBorder="1"/>
    <xf numFmtId="0" fontId="32" fillId="0" borderId="23" xfId="0" applyFont="1" applyBorder="1"/>
    <xf numFmtId="0" fontId="32" fillId="0" borderId="24" xfId="0" applyFont="1" applyBorder="1"/>
    <xf numFmtId="0" fontId="31" fillId="0" borderId="13" xfId="0" applyFont="1" applyBorder="1" applyAlignment="1">
      <alignment horizontal="justify" vertical="justify" wrapText="1"/>
    </xf>
    <xf numFmtId="167" fontId="32" fillId="0" borderId="16" xfId="3" applyNumberFormat="1" applyFont="1" applyFill="1" applyBorder="1" applyAlignment="1">
      <alignment horizontal="right"/>
    </xf>
    <xf numFmtId="0" fontId="32" fillId="0" borderId="23" xfId="0" applyFont="1" applyBorder="1" applyAlignment="1">
      <alignment wrapText="1"/>
    </xf>
    <xf numFmtId="0" fontId="32" fillId="0" borderId="12" xfId="0" applyFont="1" applyBorder="1" applyAlignment="1">
      <alignment horizontal="left"/>
    </xf>
    <xf numFmtId="0" fontId="32" fillId="0" borderId="14" xfId="2" applyFont="1" applyBorder="1"/>
    <xf numFmtId="0" fontId="31" fillId="0" borderId="4" xfId="2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4" fillId="0" borderId="0" xfId="0" applyFont="1" applyAlignment="1">
      <alignment horizontal="center" vertical="justify" wrapText="1"/>
    </xf>
    <xf numFmtId="0" fontId="9" fillId="0" borderId="19" xfId="0" applyFont="1" applyBorder="1" applyAlignment="1">
      <alignment horizontal="left" vertical="justify" wrapText="1"/>
    </xf>
    <xf numFmtId="0" fontId="9" fillId="0" borderId="9" xfId="0" applyFont="1" applyBorder="1" applyAlignment="1">
      <alignment horizontal="left" vertical="justify" wrapText="1"/>
    </xf>
    <xf numFmtId="0" fontId="9" fillId="0" borderId="0" xfId="0" applyFont="1" applyAlignment="1">
      <alignment horizontal="left" vertical="justify" wrapText="1"/>
    </xf>
    <xf numFmtId="0" fontId="9" fillId="0" borderId="6" xfId="0" applyFont="1" applyBorder="1" applyAlignment="1">
      <alignment horizontal="left" vertical="justify" wrapText="1"/>
    </xf>
    <xf numFmtId="0" fontId="9" fillId="0" borderId="0" xfId="0" applyFont="1" applyAlignment="1">
      <alignment horizontal="center" vertical="justify" wrapText="1"/>
    </xf>
    <xf numFmtId="0" fontId="9" fillId="0" borderId="6" xfId="0" applyFont="1" applyBorder="1" applyAlignment="1">
      <alignment horizontal="center" vertical="justify" wrapText="1"/>
    </xf>
    <xf numFmtId="0" fontId="24" fillId="0" borderId="7" xfId="0" applyFont="1" applyBorder="1" applyAlignment="1">
      <alignment horizontal="center" vertical="justify" wrapText="1"/>
    </xf>
    <xf numFmtId="0" fontId="9" fillId="0" borderId="7" xfId="0" applyFont="1" applyBorder="1" applyAlignment="1">
      <alignment horizontal="center" vertical="justify" wrapText="1"/>
    </xf>
    <xf numFmtId="0" fontId="14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8" fillId="0" borderId="0" xfId="0" applyFont="1" applyAlignment="1">
      <alignment horizontal="left" vertical="justify" wrapText="1"/>
    </xf>
    <xf numFmtId="0" fontId="16" fillId="0" borderId="8" xfId="0" applyFont="1" applyBorder="1" applyAlignment="1">
      <alignment horizontal="justify" vertical="justify" wrapText="1"/>
    </xf>
    <xf numFmtId="0" fontId="15" fillId="0" borderId="19" xfId="0" applyFont="1" applyBorder="1" applyAlignment="1">
      <alignment horizontal="justify" vertical="justify"/>
    </xf>
    <xf numFmtId="0" fontId="16" fillId="0" borderId="0" xfId="0" applyFont="1" applyAlignment="1">
      <alignment horizontal="justify" vertical="justify" wrapText="1"/>
    </xf>
    <xf numFmtId="0" fontId="15" fillId="0" borderId="0" xfId="0" applyFont="1" applyAlignment="1">
      <alignment horizontal="justify" vertical="justify" wrapText="1"/>
    </xf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18" fillId="0" borderId="7" xfId="0" applyFont="1" applyBorder="1" applyAlignment="1">
      <alignment horizontal="left" vertical="top"/>
    </xf>
    <xf numFmtId="0" fontId="18" fillId="0" borderId="0" xfId="2" applyFont="1" applyAlignment="1">
      <alignment vertical="top"/>
    </xf>
    <xf numFmtId="0" fontId="18" fillId="0" borderId="0" xfId="0" applyFont="1" applyAlignment="1">
      <alignment horizontal="left" vertical="top"/>
    </xf>
    <xf numFmtId="164" fontId="18" fillId="0" borderId="0" xfId="1" applyFont="1" applyBorder="1" applyAlignment="1">
      <alignment vertical="top"/>
    </xf>
    <xf numFmtId="0" fontId="18" fillId="0" borderId="7" xfId="2" applyFont="1" applyBorder="1" applyAlignment="1">
      <alignment vertical="top"/>
    </xf>
    <xf numFmtId="166" fontId="20" fillId="0" borderId="0" xfId="1" applyNumberFormat="1" applyFont="1" applyBorder="1" applyAlignment="1">
      <alignment vertical="top"/>
    </xf>
    <xf numFmtId="0" fontId="21" fillId="0" borderId="0" xfId="0" applyFont="1" applyAlignment="1">
      <alignment horizontal="left" vertical="top"/>
    </xf>
    <xf numFmtId="164" fontId="21" fillId="0" borderId="0" xfId="1" applyFont="1" applyBorder="1" applyAlignment="1">
      <alignment vertical="top"/>
    </xf>
  </cellXfs>
  <cellStyles count="5">
    <cellStyle name="Millares" xfId="3" builtinId="3"/>
    <cellStyle name="Millares 2" xfId="4" xr:uid="{54FBBD98-F03E-4982-ADEC-7C7E5107661C}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523874</xdr:colOff>
      <xdr:row>1</xdr:row>
      <xdr:rowOff>56028</xdr:rowOff>
    </xdr:from>
    <xdr:to>
      <xdr:col>10</xdr:col>
      <xdr:colOff>235322</xdr:colOff>
      <xdr:row>5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0DF78BA-B3EF-497C-982C-89575E2750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10753724" y="189378"/>
          <a:ext cx="3397623" cy="78217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302560</xdr:colOff>
      <xdr:row>1</xdr:row>
      <xdr:rowOff>44825</xdr:rowOff>
    </xdr:from>
    <xdr:to>
      <xdr:col>10</xdr:col>
      <xdr:colOff>1378323</xdr:colOff>
      <xdr:row>5</xdr:row>
      <xdr:rowOff>133351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810E879-08EF-4204-B704-99CA86A953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1120" t="920" b="85147"/>
        <a:stretch/>
      </xdr:blipFill>
      <xdr:spPr bwMode="auto">
        <a:xfrm>
          <a:off x="14218585" y="178175"/>
          <a:ext cx="1075763" cy="8886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33618</xdr:colOff>
      <xdr:row>1</xdr:row>
      <xdr:rowOff>134470</xdr:rowOff>
    </xdr:from>
    <xdr:to>
      <xdr:col>1</xdr:col>
      <xdr:colOff>3100536</xdr:colOff>
      <xdr:row>5</xdr:row>
      <xdr:rowOff>71718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ABAB464-2411-46E9-8B1B-B51B09D548A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558" b="34651"/>
        <a:stretch/>
      </xdr:blipFill>
      <xdr:spPr bwMode="auto">
        <a:xfrm>
          <a:off x="33618" y="268941"/>
          <a:ext cx="3683242" cy="72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9"/>
  <sheetViews>
    <sheetView showGridLines="0" tabSelected="1" topLeftCell="A28" zoomScaleNormal="100" zoomScaleSheetLayoutView="100" workbookViewId="0">
      <selection activeCell="F46" sqref="F46"/>
    </sheetView>
  </sheetViews>
  <sheetFormatPr baseColWidth="10" defaultRowHeight="12.75" x14ac:dyDescent="0.2"/>
  <cols>
    <col min="1" max="1" width="9.28515625" style="5" customWidth="1"/>
    <col min="2" max="2" width="51.7109375" style="5" customWidth="1"/>
    <col min="3" max="3" width="21.140625" style="5" customWidth="1"/>
    <col min="4" max="4" width="19.140625" style="5" customWidth="1"/>
    <col min="5" max="5" width="20.28515625" style="5" customWidth="1"/>
    <col min="6" max="6" width="16.5703125" style="5" customWidth="1"/>
    <col min="7" max="7" width="15.28515625" style="5" customWidth="1"/>
    <col min="8" max="8" width="19.7109375" style="5" customWidth="1"/>
    <col min="9" max="9" width="15.7109375" style="5" customWidth="1"/>
    <col min="10" max="10" width="19.85546875" style="5" customWidth="1"/>
    <col min="11" max="11" width="20.85546875" style="5" customWidth="1"/>
    <col min="12" max="12" width="16.28515625" style="5" customWidth="1"/>
    <col min="13" max="13" width="15.140625" style="5" bestFit="1" customWidth="1"/>
    <col min="14" max="14" width="12.28515625" style="5" bestFit="1" customWidth="1"/>
    <col min="15" max="15" width="12.140625" style="5" bestFit="1" customWidth="1"/>
    <col min="16" max="16384" width="11.42578125" style="5"/>
  </cols>
  <sheetData>
    <row r="1" spans="1:11" ht="10.5" customHeight="1" thickBot="1" x14ac:dyDescent="0.25"/>
    <row r="2" spans="1:11" ht="15.75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21"/>
    </row>
    <row r="3" spans="1:11" ht="12.75" customHeight="1" x14ac:dyDescent="0.2">
      <c r="A3" s="16"/>
      <c r="B3" s="17"/>
      <c r="C3" s="17"/>
      <c r="D3" s="17"/>
      <c r="E3" s="18"/>
      <c r="F3" s="17"/>
      <c r="G3" s="17"/>
      <c r="H3" s="17"/>
      <c r="I3" s="17"/>
      <c r="J3" s="17"/>
      <c r="K3" s="22"/>
    </row>
    <row r="4" spans="1:11" ht="18.75" customHeight="1" x14ac:dyDescent="0.2">
      <c r="A4" s="16"/>
      <c r="B4" s="155" t="s">
        <v>102</v>
      </c>
      <c r="C4" s="155"/>
      <c r="D4" s="155"/>
      <c r="E4" s="155"/>
      <c r="F4" s="155"/>
      <c r="G4" s="155"/>
      <c r="H4" s="155"/>
      <c r="I4" s="155"/>
      <c r="J4" s="155"/>
      <c r="K4" s="156"/>
    </row>
    <row r="5" spans="1:11" ht="18.75" x14ac:dyDescent="0.2">
      <c r="A5" s="16"/>
      <c r="B5" s="153" t="s">
        <v>100</v>
      </c>
      <c r="C5" s="153"/>
      <c r="D5" s="153"/>
      <c r="E5" s="153"/>
      <c r="F5" s="153"/>
      <c r="G5" s="153"/>
      <c r="H5" s="153"/>
      <c r="I5" s="153"/>
      <c r="J5" s="153"/>
      <c r="K5" s="154"/>
    </row>
    <row r="6" spans="1:11" s="2" customFormat="1" ht="17.25" customHeight="1" thickBot="1" x14ac:dyDescent="0.3">
      <c r="A6" s="23"/>
      <c r="B6" s="151" t="s">
        <v>101</v>
      </c>
      <c r="C6" s="151"/>
      <c r="D6" s="151"/>
      <c r="E6" s="151"/>
      <c r="F6" s="151"/>
      <c r="G6" s="151"/>
      <c r="H6" s="151"/>
      <c r="I6" s="151"/>
      <c r="J6" s="151"/>
      <c r="K6" s="152"/>
    </row>
    <row r="7" spans="1:11" ht="8.25" customHeight="1" x14ac:dyDescent="0.2">
      <c r="A7" s="19"/>
      <c r="B7" s="6"/>
      <c r="C7" s="6"/>
      <c r="D7" s="6"/>
      <c r="E7" s="6"/>
      <c r="F7" s="6"/>
      <c r="G7" s="6"/>
      <c r="H7" s="6"/>
      <c r="I7" s="6"/>
      <c r="J7" s="6"/>
      <c r="K7" s="20"/>
    </row>
    <row r="8" spans="1:11" s="3" customFormat="1" ht="15" customHeight="1" x14ac:dyDescent="0.2">
      <c r="A8" s="158" t="s">
        <v>51</v>
      </c>
      <c r="B8" s="155"/>
      <c r="C8" s="155"/>
      <c r="D8" s="155"/>
      <c r="E8" s="155"/>
      <c r="F8" s="155"/>
      <c r="G8" s="155"/>
      <c r="H8" s="155"/>
      <c r="I8" s="155"/>
      <c r="J8" s="155"/>
      <c r="K8" s="156"/>
    </row>
    <row r="9" spans="1:11" s="3" customFormat="1" ht="16.5" customHeight="1" x14ac:dyDescent="0.2">
      <c r="A9" s="158" t="s">
        <v>50</v>
      </c>
      <c r="B9" s="155"/>
      <c r="C9" s="155"/>
      <c r="D9" s="155"/>
      <c r="E9" s="155"/>
      <c r="F9" s="155"/>
      <c r="G9" s="155"/>
      <c r="H9" s="155"/>
      <c r="I9" s="155"/>
      <c r="J9" s="155"/>
      <c r="K9" s="156"/>
    </row>
    <row r="10" spans="1:11" ht="19.5" thickBot="1" x14ac:dyDescent="0.5">
      <c r="A10" s="34" t="s">
        <v>103</v>
      </c>
      <c r="B10" s="35"/>
      <c r="C10" s="36"/>
      <c r="D10" s="36"/>
      <c r="E10" s="36"/>
      <c r="F10" s="36"/>
      <c r="G10" s="36"/>
      <c r="H10" s="36"/>
      <c r="I10" s="165" t="s">
        <v>99</v>
      </c>
      <c r="J10" s="165"/>
      <c r="K10" s="166"/>
    </row>
    <row r="11" spans="1:11" ht="6" customHeight="1" thickBot="1" x14ac:dyDescent="0.25">
      <c r="A11" s="8"/>
      <c r="J11" s="5" t="s">
        <v>69</v>
      </c>
      <c r="K11" s="7"/>
    </row>
    <row r="12" spans="1:11" ht="15.75" customHeight="1" thickBot="1" x14ac:dyDescent="0.45">
      <c r="A12" s="159" t="s">
        <v>95</v>
      </c>
      <c r="B12" s="160"/>
      <c r="C12" s="37" t="s">
        <v>0</v>
      </c>
      <c r="D12" s="147" t="s">
        <v>1</v>
      </c>
      <c r="E12" s="148"/>
      <c r="F12" s="148"/>
      <c r="G12" s="148"/>
      <c r="H12" s="148"/>
      <c r="I12" s="148"/>
      <c r="J12" s="148"/>
      <c r="K12" s="149"/>
    </row>
    <row r="13" spans="1:11" ht="17.25" x14ac:dyDescent="0.4">
      <c r="A13" s="161"/>
      <c r="B13" s="162"/>
      <c r="C13" s="40" t="s">
        <v>2</v>
      </c>
      <c r="D13" s="41"/>
      <c r="E13" s="42"/>
      <c r="F13" s="43"/>
      <c r="G13" s="44"/>
      <c r="H13" s="45"/>
      <c r="I13" s="45"/>
      <c r="J13" s="45"/>
      <c r="K13" s="46"/>
    </row>
    <row r="14" spans="1:11" ht="18" thickBot="1" x14ac:dyDescent="0.45">
      <c r="A14" s="163"/>
      <c r="B14" s="164"/>
      <c r="C14" s="40" t="s">
        <v>3</v>
      </c>
      <c r="D14" s="47"/>
      <c r="E14" s="172" t="s">
        <v>34</v>
      </c>
      <c r="F14" s="173"/>
      <c r="G14" s="174" t="s">
        <v>38</v>
      </c>
      <c r="H14" s="175"/>
      <c r="I14" s="175"/>
      <c r="J14" s="172"/>
      <c r="K14" s="51"/>
    </row>
    <row r="15" spans="1:11" s="4" customFormat="1" ht="34.5" x14ac:dyDescent="0.4">
      <c r="A15" s="52"/>
      <c r="B15" s="53"/>
      <c r="C15" s="40" t="s">
        <v>4</v>
      </c>
      <c r="D15" s="54" t="s">
        <v>5</v>
      </c>
      <c r="E15" s="55" t="s">
        <v>6</v>
      </c>
      <c r="F15" s="56" t="s">
        <v>35</v>
      </c>
      <c r="G15" s="37" t="s">
        <v>7</v>
      </c>
      <c r="H15" s="55" t="s">
        <v>8</v>
      </c>
      <c r="I15" s="38" t="s">
        <v>9</v>
      </c>
      <c r="J15" s="38" t="s">
        <v>49</v>
      </c>
      <c r="K15" s="54" t="s">
        <v>10</v>
      </c>
    </row>
    <row r="16" spans="1:11" s="4" customFormat="1" ht="17.25" x14ac:dyDescent="0.4">
      <c r="A16" s="57" t="s">
        <v>11</v>
      </c>
      <c r="B16" s="54" t="s">
        <v>12</v>
      </c>
      <c r="C16" s="40" t="s">
        <v>13</v>
      </c>
      <c r="D16" s="54" t="s">
        <v>43</v>
      </c>
      <c r="E16" s="58" t="s">
        <v>14</v>
      </c>
      <c r="F16" s="48" t="s">
        <v>36</v>
      </c>
      <c r="G16" s="54" t="s">
        <v>15</v>
      </c>
      <c r="H16" s="58" t="s">
        <v>16</v>
      </c>
      <c r="I16" s="40" t="s">
        <v>17</v>
      </c>
      <c r="J16" s="40" t="s">
        <v>98</v>
      </c>
      <c r="K16" s="54" t="s">
        <v>18</v>
      </c>
    </row>
    <row r="17" spans="1:16" s="4" customFormat="1" ht="17.25" x14ac:dyDescent="0.4">
      <c r="A17" s="59"/>
      <c r="B17" s="60"/>
      <c r="C17" s="40" t="s">
        <v>19</v>
      </c>
      <c r="D17" s="54" t="s">
        <v>33</v>
      </c>
      <c r="E17" s="61"/>
      <c r="F17" s="48" t="s">
        <v>37</v>
      </c>
      <c r="G17" s="62"/>
      <c r="H17" s="58" t="s">
        <v>39</v>
      </c>
      <c r="I17" s="40" t="s">
        <v>40</v>
      </c>
      <c r="J17" s="63"/>
      <c r="K17" s="54" t="s">
        <v>48</v>
      </c>
    </row>
    <row r="18" spans="1:16" s="2" customFormat="1" ht="18.75" thickBot="1" x14ac:dyDescent="0.45">
      <c r="A18" s="64"/>
      <c r="B18" s="65"/>
      <c r="C18" s="40" t="s">
        <v>20</v>
      </c>
      <c r="D18" s="66" t="s">
        <v>21</v>
      </c>
      <c r="E18" s="49" t="s">
        <v>22</v>
      </c>
      <c r="F18" s="50" t="s">
        <v>23</v>
      </c>
      <c r="G18" s="66" t="s">
        <v>24</v>
      </c>
      <c r="H18" s="49" t="s">
        <v>25</v>
      </c>
      <c r="I18" s="67" t="s">
        <v>26</v>
      </c>
      <c r="J18" s="67" t="s">
        <v>27</v>
      </c>
      <c r="K18" s="66" t="s">
        <v>28</v>
      </c>
    </row>
    <row r="19" spans="1:16" s="9" customFormat="1" ht="18" thickBot="1" x14ac:dyDescent="0.45">
      <c r="A19" s="68"/>
      <c r="B19" s="39" t="s">
        <v>90</v>
      </c>
      <c r="C19" s="69">
        <f>+C20+C21+C23+C24+C25+C26+C28</f>
        <v>33490676.469999995</v>
      </c>
      <c r="D19" s="70">
        <v>0</v>
      </c>
      <c r="E19" s="71">
        <f t="shared" ref="E19:K19" si="0">SUM(E20:E28)</f>
        <v>3200256.9299999997</v>
      </c>
      <c r="F19" s="70">
        <f t="shared" si="0"/>
        <v>0</v>
      </c>
      <c r="G19" s="70">
        <f t="shared" si="0"/>
        <v>0</v>
      </c>
      <c r="H19" s="70">
        <f t="shared" si="0"/>
        <v>521377.61</v>
      </c>
      <c r="I19" s="70">
        <f t="shared" si="0"/>
        <v>0</v>
      </c>
      <c r="J19" s="72">
        <f t="shared" si="0"/>
        <v>301328.99</v>
      </c>
      <c r="K19" s="70">
        <f t="shared" si="0"/>
        <v>26735.39</v>
      </c>
      <c r="L19" s="28"/>
    </row>
    <row r="20" spans="1:16" s="10" customFormat="1" ht="30" x14ac:dyDescent="0.35">
      <c r="A20" s="124">
        <v>2100</v>
      </c>
      <c r="B20" s="125" t="s">
        <v>70</v>
      </c>
      <c r="C20" s="126">
        <v>1397856.67</v>
      </c>
      <c r="D20" s="127">
        <v>0</v>
      </c>
      <c r="E20" s="128">
        <v>300046.08000000002</v>
      </c>
      <c r="F20" s="129">
        <v>0</v>
      </c>
      <c r="G20" s="129">
        <v>0</v>
      </c>
      <c r="H20" s="128">
        <v>521377.61</v>
      </c>
      <c r="I20" s="129">
        <v>0</v>
      </c>
      <c r="J20" s="127">
        <v>0</v>
      </c>
      <c r="K20" s="129">
        <v>0</v>
      </c>
      <c r="L20" s="25"/>
      <c r="M20" s="27"/>
      <c r="N20" s="27"/>
      <c r="O20" s="27"/>
      <c r="P20" s="25"/>
    </row>
    <row r="21" spans="1:16" s="10" customFormat="1" ht="15" x14ac:dyDescent="0.35">
      <c r="A21" s="124">
        <v>2200</v>
      </c>
      <c r="B21" s="130" t="s">
        <v>71</v>
      </c>
      <c r="C21" s="131">
        <v>514983.35</v>
      </c>
      <c r="D21" s="127">
        <v>0</v>
      </c>
      <c r="E21" s="127">
        <v>84822.54</v>
      </c>
      <c r="F21" s="129">
        <v>0</v>
      </c>
      <c r="G21" s="129">
        <v>0</v>
      </c>
      <c r="H21" s="127">
        <v>0</v>
      </c>
      <c r="I21" s="129">
        <v>0</v>
      </c>
      <c r="J21" s="127">
        <v>0</v>
      </c>
      <c r="K21" s="129">
        <v>0</v>
      </c>
    </row>
    <row r="22" spans="1:16" s="10" customFormat="1" ht="15" x14ac:dyDescent="0.35">
      <c r="A22" s="124">
        <v>2300</v>
      </c>
      <c r="B22" s="130" t="s">
        <v>72</v>
      </c>
      <c r="C22" s="129">
        <v>0</v>
      </c>
      <c r="D22" s="127">
        <v>0</v>
      </c>
      <c r="E22" s="127"/>
      <c r="F22" s="129">
        <v>0</v>
      </c>
      <c r="G22" s="129">
        <v>0</v>
      </c>
      <c r="H22" s="127">
        <v>0</v>
      </c>
      <c r="I22" s="129">
        <v>0</v>
      </c>
      <c r="J22" s="127">
        <v>0</v>
      </c>
      <c r="K22" s="129">
        <v>0</v>
      </c>
    </row>
    <row r="23" spans="1:16" s="10" customFormat="1" ht="18" customHeight="1" x14ac:dyDescent="0.35">
      <c r="A23" s="124">
        <v>2400</v>
      </c>
      <c r="B23" s="130" t="s">
        <v>73</v>
      </c>
      <c r="C23" s="131">
        <v>1176888.52</v>
      </c>
      <c r="D23" s="127">
        <v>0</v>
      </c>
      <c r="E23" s="127">
        <v>511664.56</v>
      </c>
      <c r="F23" s="129">
        <v>0</v>
      </c>
      <c r="G23" s="129">
        <v>0</v>
      </c>
      <c r="H23" s="127">
        <v>0</v>
      </c>
      <c r="I23" s="129">
        <v>0</v>
      </c>
      <c r="J23" s="127">
        <v>0</v>
      </c>
      <c r="K23" s="129">
        <v>0</v>
      </c>
      <c r="M23" s="27"/>
    </row>
    <row r="24" spans="1:16" s="10" customFormat="1" ht="30" x14ac:dyDescent="0.35">
      <c r="A24" s="124">
        <v>2500</v>
      </c>
      <c r="B24" s="125" t="s">
        <v>74</v>
      </c>
      <c r="C24" s="131">
        <v>21540347.579999998</v>
      </c>
      <c r="D24" s="127">
        <v>0</v>
      </c>
      <c r="E24" s="132">
        <v>1712533.96</v>
      </c>
      <c r="F24" s="129">
        <v>0</v>
      </c>
      <c r="G24" s="129">
        <v>0</v>
      </c>
      <c r="H24" s="127"/>
      <c r="I24" s="129"/>
      <c r="J24" s="128">
        <v>240138.30000000002</v>
      </c>
      <c r="K24" s="129"/>
      <c r="L24" s="25"/>
    </row>
    <row r="25" spans="1:16" s="11" customFormat="1" ht="15.75" x14ac:dyDescent="0.35">
      <c r="A25" s="124">
        <v>2600</v>
      </c>
      <c r="B25" s="130" t="s">
        <v>75</v>
      </c>
      <c r="C25" s="131">
        <v>2938658.04</v>
      </c>
      <c r="D25" s="127">
        <v>0</v>
      </c>
      <c r="E25" s="132">
        <v>636</v>
      </c>
      <c r="F25" s="129">
        <v>0</v>
      </c>
      <c r="G25" s="129">
        <v>0</v>
      </c>
      <c r="H25" s="127">
        <v>0</v>
      </c>
      <c r="I25" s="129">
        <v>0</v>
      </c>
      <c r="J25" s="127">
        <v>0</v>
      </c>
      <c r="K25" s="129">
        <v>0</v>
      </c>
      <c r="M25" s="27"/>
    </row>
    <row r="26" spans="1:16" s="11" customFormat="1" ht="30" x14ac:dyDescent="0.35">
      <c r="A26" s="124">
        <v>2700</v>
      </c>
      <c r="B26" s="125" t="s">
        <v>76</v>
      </c>
      <c r="C26" s="131">
        <v>4952650.7300000004</v>
      </c>
      <c r="D26" s="127">
        <v>0</v>
      </c>
      <c r="E26" s="132">
        <v>202369.25000000006</v>
      </c>
      <c r="F26" s="129">
        <v>0</v>
      </c>
      <c r="G26" s="129">
        <v>0</v>
      </c>
      <c r="H26" s="127">
        <v>0</v>
      </c>
      <c r="I26" s="129">
        <v>0</v>
      </c>
      <c r="J26" s="127">
        <v>0</v>
      </c>
      <c r="K26" s="129">
        <v>0</v>
      </c>
      <c r="M26" s="27"/>
    </row>
    <row r="27" spans="1:16" s="11" customFormat="1" ht="30" x14ac:dyDescent="0.35">
      <c r="A27" s="124">
        <v>2800</v>
      </c>
      <c r="B27" s="125" t="s">
        <v>91</v>
      </c>
      <c r="C27" s="129">
        <v>0</v>
      </c>
      <c r="D27" s="127">
        <v>0</v>
      </c>
      <c r="E27" s="127">
        <v>0</v>
      </c>
      <c r="F27" s="129">
        <v>0</v>
      </c>
      <c r="G27" s="129">
        <v>0</v>
      </c>
      <c r="H27" s="127">
        <v>0</v>
      </c>
      <c r="I27" s="129">
        <v>0</v>
      </c>
      <c r="J27" s="127">
        <v>0</v>
      </c>
      <c r="K27" s="129">
        <v>0</v>
      </c>
    </row>
    <row r="28" spans="1:16" s="11" customFormat="1" ht="16.149999999999999" customHeight="1" thickBot="1" x14ac:dyDescent="0.4">
      <c r="A28" s="124">
        <v>2900</v>
      </c>
      <c r="B28" s="133" t="s">
        <v>77</v>
      </c>
      <c r="C28" s="134">
        <v>969291.58</v>
      </c>
      <c r="D28" s="127">
        <v>0</v>
      </c>
      <c r="E28" s="127">
        <v>388184.54</v>
      </c>
      <c r="F28" s="129">
        <v>0</v>
      </c>
      <c r="G28" s="129">
        <v>0</v>
      </c>
      <c r="H28" s="127">
        <v>0</v>
      </c>
      <c r="I28" s="129">
        <v>0</v>
      </c>
      <c r="J28" s="127">
        <v>61190.69</v>
      </c>
      <c r="K28" s="129">
        <v>26735.39</v>
      </c>
      <c r="L28" s="26"/>
      <c r="M28" s="27"/>
    </row>
    <row r="29" spans="1:16" s="3" customFormat="1" ht="15.75" thickBot="1" x14ac:dyDescent="0.4">
      <c r="A29" s="124"/>
      <c r="B29" s="135" t="s">
        <v>46</v>
      </c>
      <c r="C29" s="136">
        <f>+C30+C31+C32+C33+C34+C35+C36+C37</f>
        <v>195198714.73000002</v>
      </c>
      <c r="D29" s="137">
        <f t="shared" ref="D29:K29" si="1">+D30+D31+D32+D33+D34+D35+D36+D37</f>
        <v>0</v>
      </c>
      <c r="E29" s="136">
        <f t="shared" si="1"/>
        <v>3027968.48</v>
      </c>
      <c r="F29" s="137">
        <f t="shared" si="1"/>
        <v>452604.15999999997</v>
      </c>
      <c r="G29" s="136">
        <f t="shared" si="1"/>
        <v>6190582.1300000008</v>
      </c>
      <c r="H29" s="136">
        <f t="shared" si="1"/>
        <v>16129496.960000001</v>
      </c>
      <c r="I29" s="137">
        <f t="shared" si="1"/>
        <v>0</v>
      </c>
      <c r="J29" s="136">
        <f>+J30+J31+J32+J33+J34+J35+J36+J37</f>
        <v>12808308.870000001</v>
      </c>
      <c r="K29" s="136">
        <f t="shared" si="1"/>
        <v>81303411.469999984</v>
      </c>
      <c r="L29" s="29"/>
      <c r="M29" s="29"/>
      <c r="N29" s="30"/>
    </row>
    <row r="30" spans="1:16" s="10" customFormat="1" ht="15" x14ac:dyDescent="0.35">
      <c r="A30" s="124">
        <v>3100</v>
      </c>
      <c r="B30" s="138" t="s">
        <v>78</v>
      </c>
      <c r="C30" s="131">
        <v>10553485.84</v>
      </c>
      <c r="D30" s="129">
        <v>0</v>
      </c>
      <c r="E30" s="129">
        <v>87042</v>
      </c>
      <c r="F30" s="129">
        <v>0</v>
      </c>
      <c r="G30" s="129">
        <v>0</v>
      </c>
      <c r="H30" s="131">
        <f>102628.2+225820.78+102628.2+102628.2</f>
        <v>533705.38</v>
      </c>
      <c r="I30" s="129">
        <v>0</v>
      </c>
      <c r="J30" s="129">
        <f>28292.4+37723.2</f>
        <v>66015.600000000006</v>
      </c>
      <c r="K30" s="129">
        <v>0</v>
      </c>
      <c r="L30" s="32"/>
    </row>
    <row r="31" spans="1:16" s="11" customFormat="1" ht="18" customHeight="1" x14ac:dyDescent="0.35">
      <c r="A31" s="124" t="s">
        <v>61</v>
      </c>
      <c r="B31" s="139" t="s">
        <v>79</v>
      </c>
      <c r="C31" s="131">
        <v>12966171.98</v>
      </c>
      <c r="D31" s="129">
        <v>0</v>
      </c>
      <c r="E31" s="131">
        <f>50365.09+182510.92+1100.01+31320</f>
        <v>265296.02</v>
      </c>
      <c r="F31" s="129">
        <v>0</v>
      </c>
      <c r="G31" s="131">
        <v>52899.64</v>
      </c>
      <c r="H31" s="131">
        <f>159136.34+131302.72</f>
        <v>290439.06</v>
      </c>
      <c r="I31" s="129">
        <v>0</v>
      </c>
      <c r="J31" s="129">
        <f>856859.67+342745.2+829035.79+72500+1076026.82</f>
        <v>3177167.4800000004</v>
      </c>
      <c r="K31" s="131">
        <f>1138760.4+2101170.06+1891225.14+1416267.78</f>
        <v>6547423.3799999999</v>
      </c>
      <c r="L31" s="33"/>
    </row>
    <row r="32" spans="1:16" s="11" customFormat="1" ht="30" customHeight="1" x14ac:dyDescent="0.35">
      <c r="A32" s="124">
        <v>3300</v>
      </c>
      <c r="B32" s="125" t="s">
        <v>80</v>
      </c>
      <c r="C32" s="131">
        <v>144066949.74000001</v>
      </c>
      <c r="D32" s="129">
        <v>0</v>
      </c>
      <c r="E32" s="131">
        <f>354797.16+532063.42+317842.68+271001.84</f>
        <v>1475705.1</v>
      </c>
      <c r="F32" s="129">
        <v>0</v>
      </c>
      <c r="G32" s="131">
        <f>118000.88+140417.26+465527.27+250322.44</f>
        <v>974267.85000000009</v>
      </c>
      <c r="H32" s="131">
        <f>1200087.6+1908178.4+2560333.25+3467320.62</f>
        <v>9135919.870000001</v>
      </c>
      <c r="I32" s="129">
        <v>0</v>
      </c>
      <c r="J32" s="131">
        <f>585602.39+1107879.53+1000000+1423983.15+1520706.89</f>
        <v>5638171.96</v>
      </c>
      <c r="K32" s="131">
        <f>6929598.55+10147507.93+10071865.03+32000000+9743728</f>
        <v>68892699.50999999</v>
      </c>
      <c r="L32" s="26"/>
    </row>
    <row r="33" spans="1:14" s="11" customFormat="1" ht="43.5" customHeight="1" x14ac:dyDescent="0.35">
      <c r="A33" s="124" t="s">
        <v>62</v>
      </c>
      <c r="B33" s="125" t="s">
        <v>81</v>
      </c>
      <c r="C33" s="131">
        <v>1680611.5</v>
      </c>
      <c r="D33" s="129">
        <v>0</v>
      </c>
      <c r="E33" s="131">
        <f>42031.97+4304.32</f>
        <v>46336.29</v>
      </c>
      <c r="F33" s="129">
        <v>0</v>
      </c>
      <c r="G33" s="129">
        <v>0</v>
      </c>
      <c r="H33" s="129">
        <v>0</v>
      </c>
      <c r="I33" s="129">
        <v>0</v>
      </c>
      <c r="J33" s="131">
        <v>1616351.98</v>
      </c>
      <c r="K33" s="129">
        <v>4</v>
      </c>
      <c r="L33" s="26"/>
    </row>
    <row r="34" spans="1:14" s="10" customFormat="1" ht="30.75" customHeight="1" x14ac:dyDescent="0.35">
      <c r="A34" s="124" t="s">
        <v>63</v>
      </c>
      <c r="B34" s="125" t="s">
        <v>82</v>
      </c>
      <c r="C34" s="131">
        <v>22841701.600000001</v>
      </c>
      <c r="D34" s="129">
        <v>0</v>
      </c>
      <c r="E34" s="131">
        <f>100027.56+318235.06+69158.81+34853.36+5800</f>
        <v>528074.79</v>
      </c>
      <c r="F34" s="129">
        <v>452604.15999999997</v>
      </c>
      <c r="G34" s="131">
        <f>96164+2846353.5+2220897.14</f>
        <v>5163414.6400000006</v>
      </c>
      <c r="H34" s="131">
        <f>474545.59+1263016.55+2748995.04+1555855.47</f>
        <v>6042412.6499999994</v>
      </c>
      <c r="I34" s="129">
        <v>0</v>
      </c>
      <c r="J34" s="131">
        <f>543696.2+344821.22+340814+501564.8+174993.34+186916.23+217796.06</f>
        <v>2310601.85</v>
      </c>
      <c r="K34" s="131">
        <f>755705.2+1299008.6+1135483.4+1826852.54</f>
        <v>5017049.74</v>
      </c>
      <c r="L34" s="25"/>
    </row>
    <row r="35" spans="1:14" s="10" customFormat="1" ht="29.25" customHeight="1" x14ac:dyDescent="0.35">
      <c r="A35" s="124">
        <v>3600</v>
      </c>
      <c r="B35" s="125" t="s">
        <v>97</v>
      </c>
      <c r="C35" s="129">
        <v>0</v>
      </c>
      <c r="D35" s="129">
        <v>0</v>
      </c>
      <c r="E35" s="129">
        <v>0</v>
      </c>
      <c r="F35" s="129">
        <v>0</v>
      </c>
      <c r="G35" s="129">
        <v>0</v>
      </c>
      <c r="H35" s="129">
        <v>0</v>
      </c>
      <c r="I35" s="129">
        <v>0</v>
      </c>
      <c r="J35" s="129">
        <v>0</v>
      </c>
      <c r="K35" s="129">
        <v>0</v>
      </c>
    </row>
    <row r="36" spans="1:14" s="10" customFormat="1" ht="15" customHeight="1" x14ac:dyDescent="0.35">
      <c r="A36" s="124">
        <v>3700</v>
      </c>
      <c r="B36" s="139" t="s">
        <v>83</v>
      </c>
      <c r="C36" s="131">
        <v>2579355.27</v>
      </c>
      <c r="D36" s="129">
        <v>0</v>
      </c>
      <c r="E36" s="132">
        <v>511077.8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31">
        <v>846234.84</v>
      </c>
      <c r="L36" s="25"/>
      <c r="M36" s="27"/>
    </row>
    <row r="37" spans="1:14" s="10" customFormat="1" ht="18.75" customHeight="1" thickBot="1" x14ac:dyDescent="0.4">
      <c r="A37" s="124" t="s">
        <v>64</v>
      </c>
      <c r="B37" s="140" t="s">
        <v>84</v>
      </c>
      <c r="C37" s="131">
        <v>510438.8</v>
      </c>
      <c r="D37" s="129">
        <v>0</v>
      </c>
      <c r="E37" s="129">
        <f>51536.48+62900</f>
        <v>114436.48000000001</v>
      </c>
      <c r="F37" s="129">
        <v>0</v>
      </c>
      <c r="G37" s="129">
        <v>0</v>
      </c>
      <c r="H37" s="129">
        <f>52780+74240</f>
        <v>127020</v>
      </c>
      <c r="I37" s="129">
        <v>0</v>
      </c>
      <c r="J37" s="129">
        <v>0</v>
      </c>
      <c r="K37" s="129">
        <v>0</v>
      </c>
      <c r="L37" s="32"/>
    </row>
    <row r="38" spans="1:14" s="3" customFormat="1" ht="18.75" customHeight="1" thickBot="1" x14ac:dyDescent="0.4">
      <c r="A38" s="124"/>
      <c r="B38" s="141" t="s">
        <v>47</v>
      </c>
      <c r="C38" s="137">
        <f>+C40+C41+C44</f>
        <v>1594974</v>
      </c>
      <c r="D38" s="137">
        <f>D39+D40+D41+D42+D43+D44+D45+D46</f>
        <v>0</v>
      </c>
      <c r="E38" s="137">
        <f>E39+E40+E41+E42+E43+E44+E45+E46</f>
        <v>31980.52</v>
      </c>
      <c r="F38" s="137">
        <f t="shared" ref="F38:I38" si="2">F39+F40+F41+F42+F43+F44+F45+F46</f>
        <v>0</v>
      </c>
      <c r="G38" s="137">
        <f t="shared" si="2"/>
        <v>0</v>
      </c>
      <c r="H38" s="137">
        <f t="shared" si="2"/>
        <v>0</v>
      </c>
      <c r="I38" s="137">
        <f t="shared" si="2"/>
        <v>0</v>
      </c>
      <c r="J38" s="137">
        <f>J39+J40+J41+J42+J43+J44+J45+J46</f>
        <v>117304.93000000001</v>
      </c>
      <c r="K38" s="137">
        <f>K39+K40+K41+K42+K43+K44+K45+K46</f>
        <v>262121.89</v>
      </c>
      <c r="L38" s="30"/>
    </row>
    <row r="39" spans="1:14" s="10" customFormat="1" ht="15" customHeight="1" x14ac:dyDescent="0.35">
      <c r="A39" s="124" t="s">
        <v>65</v>
      </c>
      <c r="B39" s="138" t="s">
        <v>85</v>
      </c>
      <c r="C39" s="129">
        <v>0</v>
      </c>
      <c r="D39" s="12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  <c r="K39" s="129">
        <v>0</v>
      </c>
    </row>
    <row r="40" spans="1:14" s="11" customFormat="1" ht="42.75" customHeight="1" x14ac:dyDescent="0.35">
      <c r="A40" s="124">
        <v>5200</v>
      </c>
      <c r="B40" s="125" t="s">
        <v>94</v>
      </c>
      <c r="C40" s="142">
        <v>553412</v>
      </c>
      <c r="D40" s="129">
        <v>0</v>
      </c>
      <c r="E40" s="129">
        <v>31980.52</v>
      </c>
      <c r="F40" s="129">
        <v>0</v>
      </c>
      <c r="G40" s="129">
        <v>0</v>
      </c>
      <c r="H40" s="129">
        <v>0</v>
      </c>
      <c r="I40" s="129">
        <v>0</v>
      </c>
      <c r="J40" s="129">
        <v>88812.44</v>
      </c>
      <c r="K40" s="129">
        <v>87997.19</v>
      </c>
    </row>
    <row r="41" spans="1:14" s="10" customFormat="1" ht="30.75" customHeight="1" x14ac:dyDescent="0.35">
      <c r="A41" s="124">
        <v>5300</v>
      </c>
      <c r="B41" s="143" t="s">
        <v>87</v>
      </c>
      <c r="C41" s="142">
        <v>398605</v>
      </c>
      <c r="D41" s="129">
        <v>0</v>
      </c>
      <c r="E41" s="129">
        <v>0</v>
      </c>
      <c r="F41" s="129">
        <v>0</v>
      </c>
      <c r="G41" s="129">
        <v>0</v>
      </c>
      <c r="H41" s="129">
        <v>0</v>
      </c>
      <c r="I41" s="129">
        <v>0</v>
      </c>
      <c r="J41" s="129">
        <v>28492.49</v>
      </c>
      <c r="K41" s="129">
        <v>0</v>
      </c>
    </row>
    <row r="42" spans="1:14" s="10" customFormat="1" ht="15" x14ac:dyDescent="0.35">
      <c r="A42" s="124">
        <v>5400</v>
      </c>
      <c r="B42" s="125" t="s">
        <v>86</v>
      </c>
      <c r="C42" s="129">
        <v>0</v>
      </c>
      <c r="D42" s="129">
        <v>0</v>
      </c>
      <c r="E42" s="129">
        <v>0</v>
      </c>
      <c r="F42" s="129">
        <v>0</v>
      </c>
      <c r="G42" s="129">
        <v>0</v>
      </c>
      <c r="H42" s="129">
        <v>0</v>
      </c>
      <c r="I42" s="129">
        <v>0</v>
      </c>
      <c r="J42" s="129">
        <v>0</v>
      </c>
      <c r="K42" s="129">
        <v>0</v>
      </c>
    </row>
    <row r="43" spans="1:14" s="10" customFormat="1" ht="14.45" customHeight="1" x14ac:dyDescent="0.35">
      <c r="A43" s="124">
        <v>5500</v>
      </c>
      <c r="B43" s="139" t="s">
        <v>88</v>
      </c>
      <c r="C43" s="129">
        <v>0</v>
      </c>
      <c r="D43" s="129">
        <v>0</v>
      </c>
      <c r="E43" s="129">
        <v>0</v>
      </c>
      <c r="F43" s="129">
        <v>0</v>
      </c>
      <c r="G43" s="129">
        <v>0</v>
      </c>
      <c r="H43" s="129">
        <v>0</v>
      </c>
      <c r="I43" s="129">
        <v>0</v>
      </c>
      <c r="J43" s="129">
        <v>0</v>
      </c>
      <c r="K43" s="129">
        <v>0</v>
      </c>
    </row>
    <row r="44" spans="1:14" s="10" customFormat="1" ht="16.899999999999999" customHeight="1" x14ac:dyDescent="0.35">
      <c r="A44" s="124">
        <v>5600</v>
      </c>
      <c r="B44" s="139" t="s">
        <v>92</v>
      </c>
      <c r="C44" s="142">
        <v>642957</v>
      </c>
      <c r="D44" s="129">
        <v>0</v>
      </c>
      <c r="E44" s="129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9">
        <v>174124.7</v>
      </c>
    </row>
    <row r="45" spans="1:14" s="10" customFormat="1" ht="31.5" customHeight="1" x14ac:dyDescent="0.35">
      <c r="A45" s="124">
        <v>5800</v>
      </c>
      <c r="B45" s="125" t="s">
        <v>93</v>
      </c>
      <c r="C45" s="129">
        <v>0</v>
      </c>
      <c r="D45" s="129">
        <v>0</v>
      </c>
      <c r="E45" s="129">
        <v>0</v>
      </c>
      <c r="F45" s="129">
        <v>0</v>
      </c>
      <c r="G45" s="129">
        <v>0</v>
      </c>
      <c r="H45" s="129">
        <v>0</v>
      </c>
      <c r="I45" s="129">
        <v>0</v>
      </c>
      <c r="J45" s="129">
        <v>0</v>
      </c>
      <c r="K45" s="129">
        <v>0</v>
      </c>
    </row>
    <row r="46" spans="1:14" s="10" customFormat="1" ht="14.45" customHeight="1" thickBot="1" x14ac:dyDescent="0.4">
      <c r="A46" s="144" t="s">
        <v>66</v>
      </c>
      <c r="B46" s="140" t="s">
        <v>89</v>
      </c>
      <c r="C46" s="129">
        <v>0</v>
      </c>
      <c r="D46" s="129">
        <v>0</v>
      </c>
      <c r="E46" s="129">
        <v>0</v>
      </c>
      <c r="F46" s="129">
        <v>0</v>
      </c>
      <c r="G46" s="129">
        <v>0</v>
      </c>
      <c r="H46" s="129">
        <v>0</v>
      </c>
      <c r="I46" s="129">
        <v>0</v>
      </c>
      <c r="J46" s="129">
        <v>0</v>
      </c>
      <c r="K46" s="129">
        <v>0</v>
      </c>
      <c r="L46" s="25"/>
    </row>
    <row r="47" spans="1:14" ht="15.75" thickBot="1" x14ac:dyDescent="0.4">
      <c r="A47" s="145"/>
      <c r="B47" s="146" t="s">
        <v>29</v>
      </c>
      <c r="C47" s="136">
        <f>+C38+C29+C19</f>
        <v>230284365.20000002</v>
      </c>
      <c r="D47" s="137">
        <f>D48+D49+D50+D51+D52+D53+D54+D55</f>
        <v>0</v>
      </c>
      <c r="E47" s="136">
        <f>+E38+E29+E19</f>
        <v>6260205.9299999997</v>
      </c>
      <c r="F47" s="137">
        <f>+F29+F19</f>
        <v>452604.15999999997</v>
      </c>
      <c r="G47" s="136">
        <f>+G29+G19</f>
        <v>6190582.1300000008</v>
      </c>
      <c r="H47" s="136">
        <f>+H29+H19</f>
        <v>16650874.57</v>
      </c>
      <c r="I47" s="137">
        <f>+I29+I19</f>
        <v>0</v>
      </c>
      <c r="J47" s="136">
        <f>+J38+J29+J19</f>
        <v>13226942.790000001</v>
      </c>
      <c r="K47" s="136">
        <f>+K29+K19+K38</f>
        <v>81592268.749999985</v>
      </c>
      <c r="L47" s="24"/>
      <c r="M47" s="24"/>
    </row>
    <row r="48" spans="1:14" ht="20.25" x14ac:dyDescent="0.45">
      <c r="A48" s="73"/>
      <c r="B48" s="74"/>
      <c r="C48" s="75"/>
      <c r="D48" s="76"/>
      <c r="E48" s="77"/>
      <c r="F48" s="76"/>
      <c r="G48" s="78"/>
      <c r="H48" s="77"/>
      <c r="I48" s="76"/>
      <c r="J48" s="78"/>
      <c r="K48" s="79"/>
      <c r="L48" s="31"/>
      <c r="N48" s="31"/>
    </row>
    <row r="49" spans="1:11" ht="12.75" customHeight="1" x14ac:dyDescent="0.45">
      <c r="A49" s="80"/>
      <c r="B49" s="81"/>
      <c r="C49" s="82"/>
      <c r="D49" s="83"/>
      <c r="E49" s="84"/>
      <c r="F49" s="83"/>
      <c r="G49" s="85"/>
      <c r="H49" s="182"/>
      <c r="I49" s="83"/>
      <c r="J49" s="85"/>
      <c r="K49" s="86"/>
    </row>
    <row r="50" spans="1:11" ht="12.75" customHeight="1" x14ac:dyDescent="0.55000000000000004">
      <c r="A50" s="177" t="s">
        <v>44</v>
      </c>
      <c r="B50" s="178"/>
      <c r="C50" s="179" t="s">
        <v>54</v>
      </c>
      <c r="D50" s="180"/>
      <c r="E50" s="87"/>
      <c r="F50" s="87"/>
      <c r="G50" s="87"/>
      <c r="H50" s="183" t="s">
        <v>55</v>
      </c>
      <c r="I50" s="87"/>
      <c r="J50" s="87"/>
      <c r="K50" s="88"/>
    </row>
    <row r="51" spans="1:11" ht="10.5" customHeight="1" x14ac:dyDescent="0.55000000000000004">
      <c r="A51" s="177" t="s">
        <v>56</v>
      </c>
      <c r="B51" s="178"/>
      <c r="C51" s="179" t="s">
        <v>57</v>
      </c>
      <c r="D51" s="180"/>
      <c r="E51" s="87"/>
      <c r="F51" s="87"/>
      <c r="G51" s="87"/>
      <c r="H51" s="183" t="s">
        <v>58</v>
      </c>
      <c r="I51" s="87"/>
      <c r="J51" s="87"/>
      <c r="K51" s="88"/>
    </row>
    <row r="52" spans="1:11" ht="11.25" customHeight="1" x14ac:dyDescent="0.55000000000000004">
      <c r="A52" s="177" t="s">
        <v>59</v>
      </c>
      <c r="B52" s="178"/>
      <c r="C52" s="179" t="s">
        <v>60</v>
      </c>
      <c r="D52" s="180"/>
      <c r="E52" s="87"/>
      <c r="F52" s="87"/>
      <c r="G52" s="87"/>
      <c r="H52" s="184"/>
      <c r="I52" s="87"/>
      <c r="J52" s="87"/>
      <c r="K52" s="88"/>
    </row>
    <row r="53" spans="1:11" ht="9.75" customHeight="1" x14ac:dyDescent="0.55000000000000004">
      <c r="A53" s="181"/>
      <c r="B53" s="178"/>
      <c r="C53" s="179" t="s">
        <v>96</v>
      </c>
      <c r="D53" s="180"/>
      <c r="E53" s="87"/>
      <c r="F53" s="87"/>
      <c r="G53" s="87"/>
      <c r="H53" s="87"/>
      <c r="I53" s="87"/>
      <c r="J53" s="87"/>
      <c r="K53" s="88"/>
    </row>
    <row r="54" spans="1:11" ht="10.5" customHeight="1" x14ac:dyDescent="0.55000000000000004">
      <c r="A54" s="89"/>
      <c r="B54" s="90"/>
      <c r="C54" s="91"/>
      <c r="D54" s="92"/>
      <c r="E54" s="93"/>
      <c r="F54" s="92"/>
      <c r="G54" s="94"/>
      <c r="H54" s="95"/>
      <c r="I54" s="96"/>
      <c r="J54" s="94"/>
      <c r="K54" s="88"/>
    </row>
    <row r="55" spans="1:11" s="10" customFormat="1" ht="10.5" customHeight="1" x14ac:dyDescent="0.3">
      <c r="A55" s="97" t="s">
        <v>41</v>
      </c>
      <c r="B55" s="98"/>
      <c r="C55" s="99"/>
      <c r="D55" s="99"/>
      <c r="E55" s="99"/>
      <c r="F55" s="99"/>
      <c r="G55" s="99"/>
      <c r="H55" s="95"/>
      <c r="I55" s="96"/>
      <c r="J55" s="99"/>
      <c r="K55" s="100"/>
    </row>
    <row r="56" spans="1:11" s="10" customFormat="1" ht="13.5" x14ac:dyDescent="0.3">
      <c r="A56" s="97" t="s">
        <v>42</v>
      </c>
      <c r="B56" s="98"/>
      <c r="C56" s="99"/>
      <c r="D56" s="99"/>
      <c r="E56" s="99"/>
      <c r="F56" s="99"/>
      <c r="G56" s="99"/>
      <c r="H56" s="96"/>
      <c r="I56" s="96"/>
      <c r="J56" s="99"/>
      <c r="K56" s="100"/>
    </row>
    <row r="57" spans="1:11" s="10" customFormat="1" ht="13.5" x14ac:dyDescent="0.3">
      <c r="A57" s="101"/>
      <c r="B57" s="96"/>
      <c r="C57" s="102"/>
      <c r="D57" s="102"/>
      <c r="E57" s="102"/>
      <c r="F57" s="102"/>
      <c r="G57" s="102"/>
      <c r="H57" s="95"/>
      <c r="I57" s="95"/>
      <c r="J57" s="99"/>
      <c r="K57" s="100"/>
    </row>
    <row r="58" spans="1:11" s="10" customFormat="1" ht="24.75" customHeight="1" x14ac:dyDescent="0.45">
      <c r="A58" s="157" t="s">
        <v>104</v>
      </c>
      <c r="B58" s="150"/>
      <c r="C58" s="103" t="s">
        <v>30</v>
      </c>
      <c r="D58" s="104">
        <f>(((E47+F47)/C47)*100)</f>
        <v>2.915009051600173</v>
      </c>
      <c r="E58" s="105"/>
      <c r="F58" s="150" t="s">
        <v>31</v>
      </c>
      <c r="G58" s="150"/>
      <c r="H58" s="150"/>
      <c r="I58" s="105"/>
      <c r="J58" s="106"/>
      <c r="K58" s="100"/>
    </row>
    <row r="59" spans="1:11" s="10" customFormat="1" ht="17.25" customHeight="1" x14ac:dyDescent="0.45">
      <c r="A59" s="107"/>
      <c r="B59" s="95"/>
      <c r="C59" s="103" t="s">
        <v>32</v>
      </c>
      <c r="D59" s="108"/>
      <c r="E59" s="105"/>
      <c r="F59" s="167" t="s">
        <v>105</v>
      </c>
      <c r="G59" s="167"/>
      <c r="H59" s="167"/>
      <c r="I59" s="109">
        <f>(((D47+G47+H47+I47+J47+K47)/C47)*100)</f>
        <v>51.093641610368422</v>
      </c>
      <c r="J59" s="110" t="s">
        <v>52</v>
      </c>
      <c r="K59" s="100"/>
    </row>
    <row r="60" spans="1:11" s="10" customFormat="1" ht="15" customHeight="1" x14ac:dyDescent="0.45">
      <c r="A60" s="107"/>
      <c r="B60" s="95"/>
      <c r="C60" s="105"/>
      <c r="D60" s="105"/>
      <c r="E60" s="105"/>
      <c r="F60" s="176" t="s">
        <v>45</v>
      </c>
      <c r="G60" s="176"/>
      <c r="H60" s="176"/>
      <c r="I60" s="111"/>
      <c r="J60" s="110"/>
      <c r="K60" s="100"/>
    </row>
    <row r="61" spans="1:11" s="12" customFormat="1" ht="11.25" customHeight="1" x14ac:dyDescent="0.3">
      <c r="A61" s="112" t="s">
        <v>67</v>
      </c>
      <c r="B61" s="95"/>
      <c r="C61" s="113"/>
      <c r="D61" s="114"/>
      <c r="E61" s="114"/>
      <c r="F61" s="95"/>
      <c r="G61" s="114"/>
      <c r="H61" s="95"/>
      <c r="I61" s="114"/>
      <c r="J61" s="95"/>
      <c r="K61" s="115"/>
    </row>
    <row r="62" spans="1:11" s="4" customFormat="1" ht="18" thickBot="1" x14ac:dyDescent="0.45">
      <c r="A62" s="168" t="s">
        <v>53</v>
      </c>
      <c r="B62" s="169"/>
      <c r="C62" s="116"/>
      <c r="D62" s="117"/>
      <c r="E62" s="116"/>
      <c r="F62" s="118"/>
      <c r="G62" s="116"/>
      <c r="H62" s="118"/>
      <c r="I62" s="116"/>
      <c r="J62" s="118"/>
      <c r="K62" s="119"/>
    </row>
    <row r="63" spans="1:11" s="4" customFormat="1" ht="7.5" customHeight="1" x14ac:dyDescent="0.4">
      <c r="A63" s="120"/>
      <c r="B63" s="121"/>
      <c r="C63" s="122"/>
      <c r="D63" s="122"/>
      <c r="E63" s="123"/>
      <c r="F63" s="123"/>
      <c r="G63" s="123"/>
      <c r="H63" s="123"/>
      <c r="I63" s="123"/>
      <c r="J63" s="123"/>
      <c r="K63" s="123"/>
    </row>
    <row r="64" spans="1:11" ht="17.25" x14ac:dyDescent="0.2">
      <c r="A64" s="170" t="s">
        <v>68</v>
      </c>
      <c r="B64" s="171"/>
      <c r="C64" s="171"/>
      <c r="D64" s="171"/>
      <c r="E64" s="171"/>
      <c r="F64" s="171"/>
      <c r="G64" s="171"/>
      <c r="H64" s="171"/>
      <c r="I64" s="171"/>
      <c r="J64" s="171"/>
      <c r="K64" s="171"/>
    </row>
    <row r="65" spans="2:11" x14ac:dyDescent="0.2">
      <c r="B65" s="4"/>
      <c r="C65" s="1"/>
      <c r="D65" s="1"/>
      <c r="E65" s="1"/>
      <c r="F65" s="13"/>
      <c r="G65" s="1"/>
      <c r="H65" s="1"/>
      <c r="I65" s="1"/>
      <c r="J65" s="1"/>
      <c r="K65" s="1"/>
    </row>
    <row r="66" spans="2:11" x14ac:dyDescent="0.2">
      <c r="C66" s="1"/>
      <c r="D66" s="1"/>
      <c r="E66" s="1"/>
      <c r="F66" s="1"/>
      <c r="G66" s="1"/>
      <c r="H66" s="1"/>
      <c r="I66" s="1"/>
      <c r="J66" s="1"/>
      <c r="K66" s="1"/>
    </row>
    <row r="67" spans="2:11" x14ac:dyDescent="0.2">
      <c r="C67" s="1"/>
      <c r="D67" s="1"/>
      <c r="E67" s="1"/>
      <c r="F67" s="1"/>
      <c r="G67" s="1"/>
      <c r="H67" s="1"/>
      <c r="I67" s="1"/>
      <c r="J67" s="1"/>
      <c r="K67" s="1"/>
    </row>
    <row r="68" spans="2:11" x14ac:dyDescent="0.2">
      <c r="C68" s="1"/>
      <c r="D68" s="1"/>
      <c r="E68" s="1"/>
      <c r="F68" s="1"/>
      <c r="G68" s="1"/>
      <c r="H68" s="1"/>
      <c r="I68" s="1"/>
      <c r="J68" s="1"/>
      <c r="K68" s="1"/>
    </row>
    <row r="69" spans="2:11" x14ac:dyDescent="0.2">
      <c r="C69" s="1"/>
      <c r="D69" s="1"/>
      <c r="E69" s="1"/>
      <c r="F69" s="1"/>
      <c r="G69" s="1"/>
      <c r="H69" s="1"/>
      <c r="I69" s="1"/>
      <c r="J69" s="1"/>
      <c r="K69" s="1"/>
    </row>
  </sheetData>
  <mergeCells count="16">
    <mergeCell ref="F59:H59"/>
    <mergeCell ref="A62:B62"/>
    <mergeCell ref="A64:K64"/>
    <mergeCell ref="E14:F14"/>
    <mergeCell ref="G14:J14"/>
    <mergeCell ref="F60:H60"/>
    <mergeCell ref="D12:K12"/>
    <mergeCell ref="F58:H58"/>
    <mergeCell ref="B6:K6"/>
    <mergeCell ref="B5:K5"/>
    <mergeCell ref="B4:K4"/>
    <mergeCell ref="A58:B58"/>
    <mergeCell ref="A8:K8"/>
    <mergeCell ref="A9:K9"/>
    <mergeCell ref="A12:B14"/>
    <mergeCell ref="I10:K10"/>
  </mergeCells>
  <printOptions horizontalCentered="1" verticalCentered="1"/>
  <pageMargins left="0.11811023622047245" right="0.11811023622047245" top="0.47244094488188981" bottom="0.15748031496062992" header="0.47244094488188981" footer="0.15748031496062992"/>
  <pageSetup scale="49" orientation="landscape" r:id="rId1"/>
  <headerFooter alignWithMargins="0">
    <oddHeader>&amp;CANEXO 5.18.a ADQUISICIONES ART 42 LAASSP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70-30 Art. 42 LAASSP</vt:lpstr>
      <vt:lpstr>'Formato 70-30 Art. 42 LAASSP'!Área_de_impresión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SECODAM</dc:creator>
  <cp:lastModifiedBy>Joel Alarcón Gómez</cp:lastModifiedBy>
  <cp:lastPrinted>2025-05-29T22:53:34Z</cp:lastPrinted>
  <dcterms:created xsi:type="dcterms:W3CDTF">1998-08-27T18:28:36Z</dcterms:created>
  <dcterms:modified xsi:type="dcterms:W3CDTF">2025-05-29T22:53:40Z</dcterms:modified>
</cp:coreProperties>
</file>