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Joel Alarcon\Documents\12. Órgano de Gobierno\Sesión Órgano de Gobierno 2025\1aJG2025\05. Presentación del informe de autoevaluación\5.03 Análisis Presupuestal\"/>
    </mc:Choice>
  </mc:AlternateContent>
  <xr:revisionPtr revIDLastSave="0" documentId="13_ncr:1_{258B2FD9-8463-4683-BC75-5A2F61C16D8E}" xr6:coauthVersionLast="47" xr6:coauthVersionMax="47" xr10:uidLastSave="{00000000-0000-0000-0000-000000000000}"/>
  <bookViews>
    <workbookView xWindow="28680" yWindow="-120" windowWidth="15600" windowHeight="11040" xr2:uid="{00000000-000D-0000-FFFF-FFFF00000000}"/>
  </bookViews>
  <sheets>
    <sheet name="Anexo 5.3.1.a (1)" sheetId="7" r:id="rId1"/>
    <sheet name="Anexo 5.3.1.a (2)" sheetId="8"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4" i="8" l="1"/>
  <c r="C44" i="8"/>
  <c r="D44" i="8"/>
  <c r="G44" i="8" s="1"/>
  <c r="E44" i="8"/>
  <c r="G43" i="8"/>
  <c r="G42" i="8"/>
  <c r="G41" i="8"/>
  <c r="G40" i="8"/>
  <c r="F36" i="8"/>
  <c r="G36" i="8" s="1"/>
  <c r="H36" i="8" s="1"/>
  <c r="E36" i="8"/>
  <c r="D36" i="8"/>
  <c r="C36" i="8"/>
  <c r="B36" i="8"/>
  <c r="F35" i="8"/>
  <c r="E35" i="8"/>
  <c r="G35" i="8" s="1"/>
  <c r="H35" i="8" s="1"/>
  <c r="D35" i="8"/>
  <c r="C35" i="8"/>
  <c r="B35" i="8"/>
  <c r="F34" i="8"/>
  <c r="G34" i="8" s="1"/>
  <c r="H34" i="8" s="1"/>
  <c r="E34" i="8"/>
  <c r="D34" i="8"/>
  <c r="C34" i="8"/>
  <c r="B34" i="8"/>
  <c r="F33" i="8"/>
  <c r="E33" i="8"/>
  <c r="G33" i="8" s="1"/>
  <c r="D33" i="8"/>
  <c r="C33" i="8"/>
  <c r="B33" i="8"/>
  <c r="F32" i="8"/>
  <c r="E32" i="8"/>
  <c r="G32" i="8" s="1"/>
  <c r="D32" i="8"/>
  <c r="C32" i="8"/>
  <c r="B32" i="8"/>
  <c r="F31" i="8"/>
  <c r="E31" i="8"/>
  <c r="G31" i="8" s="1"/>
  <c r="D31" i="8"/>
  <c r="C31" i="8"/>
  <c r="B31" i="8"/>
  <c r="G26" i="8"/>
  <c r="F26" i="8"/>
  <c r="E26" i="8"/>
  <c r="D26" i="8"/>
  <c r="C26" i="8"/>
  <c r="B26" i="8"/>
  <c r="G25" i="8"/>
  <c r="H25" i="8" s="1"/>
  <c r="G24" i="8"/>
  <c r="H24" i="8" s="1"/>
  <c r="G23" i="8"/>
  <c r="H23" i="8" s="1"/>
  <c r="G22" i="8"/>
  <c r="H22" i="8" s="1"/>
  <c r="G21" i="8"/>
  <c r="H21" i="8" s="1"/>
  <c r="G20" i="8"/>
  <c r="H20" i="8" s="1"/>
  <c r="H14" i="8"/>
  <c r="H13" i="8"/>
  <c r="F15" i="8"/>
  <c r="E15" i="8"/>
  <c r="D15" i="8"/>
  <c r="C15" i="8"/>
  <c r="B15" i="8"/>
  <c r="G14" i="8"/>
  <c r="G13" i="8"/>
  <c r="G12" i="8"/>
  <c r="H12" i="8" s="1"/>
  <c r="G11" i="8"/>
  <c r="G10" i="8"/>
  <c r="H10" i="8" s="1"/>
  <c r="G9" i="8"/>
  <c r="H9" i="8" s="1"/>
  <c r="C24" i="7"/>
  <c r="H23" i="7"/>
  <c r="F23" i="7"/>
  <c r="D23" i="7"/>
  <c r="C23" i="7"/>
  <c r="B23" i="7"/>
  <c r="B24" i="7" s="1"/>
  <c r="I22" i="7"/>
  <c r="M22" i="7" s="1"/>
  <c r="G22" i="7"/>
  <c r="E22" i="7"/>
  <c r="I21" i="7"/>
  <c r="I23" i="7" s="1"/>
  <c r="G21" i="7"/>
  <c r="E21" i="7"/>
  <c r="H20" i="7"/>
  <c r="H24" i="7" s="1"/>
  <c r="F20" i="7"/>
  <c r="F24" i="7" s="1"/>
  <c r="D20" i="7"/>
  <c r="C20" i="7"/>
  <c r="B20" i="7"/>
  <c r="J19" i="7"/>
  <c r="I19" i="7"/>
  <c r="M19" i="7" s="1"/>
  <c r="G19" i="7"/>
  <c r="E19" i="7"/>
  <c r="L18" i="7"/>
  <c r="K18" i="7"/>
  <c r="I18" i="7"/>
  <c r="J18" i="7" s="1"/>
  <c r="G18" i="7"/>
  <c r="E18" i="7"/>
  <c r="L17" i="7"/>
  <c r="J17" i="7"/>
  <c r="I17" i="7"/>
  <c r="M17" i="7" s="1"/>
  <c r="G17" i="7"/>
  <c r="E17" i="7"/>
  <c r="M16" i="7"/>
  <c r="L16" i="7"/>
  <c r="K16" i="7"/>
  <c r="I16" i="7"/>
  <c r="J16" i="7" s="1"/>
  <c r="J20" i="7" s="1"/>
  <c r="G16" i="7"/>
  <c r="E16" i="7"/>
  <c r="I12" i="7"/>
  <c r="M12" i="7" s="1"/>
  <c r="H12" i="7"/>
  <c r="F12" i="7"/>
  <c r="D12" i="7"/>
  <c r="L12" i="7" s="1"/>
  <c r="C12" i="7"/>
  <c r="B12" i="7"/>
  <c r="I11" i="7"/>
  <c r="M11" i="7" s="1"/>
  <c r="G11" i="7"/>
  <c r="E11" i="7"/>
  <c r="K10" i="7"/>
  <c r="I10" i="7"/>
  <c r="M10" i="7" s="1"/>
  <c r="G10" i="7"/>
  <c r="E10" i="7"/>
  <c r="H26" i="8" l="1"/>
  <c r="B37" i="8"/>
  <c r="H33" i="8"/>
  <c r="G15" i="8"/>
  <c r="C37" i="8"/>
  <c r="D37" i="8"/>
  <c r="G37" i="8"/>
  <c r="H15" i="8"/>
  <c r="E37" i="8"/>
  <c r="H37" i="8"/>
  <c r="H32" i="8"/>
  <c r="F37" i="8"/>
  <c r="H31" i="8"/>
  <c r="H11" i="8"/>
  <c r="M23" i="7"/>
  <c r="K23" i="7"/>
  <c r="L23" i="7"/>
  <c r="M18" i="7"/>
  <c r="K21" i="7"/>
  <c r="D24" i="7"/>
  <c r="C32" i="7"/>
  <c r="G20" i="7"/>
  <c r="L21" i="7"/>
  <c r="E23" i="7"/>
  <c r="J21" i="7"/>
  <c r="J23" i="7" s="1"/>
  <c r="J24" i="7" s="1"/>
  <c r="M21" i="7"/>
  <c r="E20" i="7"/>
  <c r="E24" i="7" s="1"/>
  <c r="K17" i="7"/>
  <c r="I20" i="7"/>
  <c r="L20" i="7" s="1"/>
  <c r="G23" i="7"/>
  <c r="K19" i="7"/>
  <c r="L19" i="7"/>
  <c r="J22" i="7"/>
  <c r="K22" i="7"/>
  <c r="L22" i="7"/>
  <c r="L11" i="7"/>
  <c r="J10" i="7"/>
  <c r="L10" i="7"/>
  <c r="E12" i="7"/>
  <c r="G12" i="7"/>
  <c r="J12" i="7"/>
  <c r="J11" i="7"/>
  <c r="K11" i="7"/>
  <c r="K12" i="7"/>
  <c r="L24" i="7" l="1"/>
  <c r="G24" i="7"/>
  <c r="M20" i="7"/>
  <c r="I24" i="7"/>
  <c r="K20" i="7"/>
  <c r="M24" i="7" l="1"/>
  <c r="K24" i="7"/>
</calcChain>
</file>

<file path=xl/sharedStrings.xml><?xml version="1.0" encoding="utf-8"?>
<sst xmlns="http://schemas.openxmlformats.org/spreadsheetml/2006/main" count="113" uniqueCount="79">
  <si>
    <t>Total</t>
  </si>
  <si>
    <t>Propios</t>
  </si>
  <si>
    <t>Fiscales</t>
  </si>
  <si>
    <t>(Miles de Pesos)</t>
  </si>
  <si>
    <t>INGRESOS</t>
  </si>
  <si>
    <t>Presupuesto modificado anual
(A)</t>
  </si>
  <si>
    <t>Programado al periodo
(B)</t>
  </si>
  <si>
    <t>Devengado no cobrado
(E)</t>
  </si>
  <si>
    <t>Total. Captado + Devengado no cobrado
(F) = D+E</t>
  </si>
  <si>
    <t>Diferencia
(G) = B-F</t>
  </si>
  <si>
    <t>GASTO</t>
  </si>
  <si>
    <t>Fuente de Ingresos</t>
  </si>
  <si>
    <t>Porcentaje del programado al periodo respecto del presupuesto modificado anual
(C) = (B/A)*100</t>
  </si>
  <si>
    <t>Presupuesto Original Anual</t>
  </si>
  <si>
    <t>Porcentaje del total captado respecto del programado al periodo
(H) = (F/B)*100</t>
  </si>
  <si>
    <t>Porcentaje del total captado respecto del modificado anual
(I) = (F/A)*100</t>
  </si>
  <si>
    <t>Presupuesto Ejercido y Presupuesto Devengado</t>
  </si>
  <si>
    <t xml:space="preserve">(Menor) o Mayor capatación en relación con lo programado al periodo
</t>
  </si>
  <si>
    <t>% variación Programado y captado</t>
  </si>
  <si>
    <t>RECURSOS FISCALES</t>
  </si>
  <si>
    <t>RECURSOS PROPIOS</t>
  </si>
  <si>
    <t>O001 Actividades de apoyo a la función pública y buen gobierno</t>
  </si>
  <si>
    <t>M001 Actividades de apoyo administrativo</t>
  </si>
  <si>
    <t>EJERCICIO DEL PRESUPUESTO DE EGRESOS POR CAPÍTULO DEL GASTO</t>
  </si>
  <si>
    <t xml:space="preserve">EXPLICACIÓN DE LAS CAUSAS DE LOS SOBRE Y SUB EJERCICIOS </t>
  </si>
  <si>
    <t>(miles de pesos)</t>
  </si>
  <si>
    <t>CUMPLIMIENTO %</t>
  </si>
  <si>
    <t>CAPÍTULO DE GASTO*</t>
  </si>
  <si>
    <t>ORIGINAL</t>
  </si>
  <si>
    <t>MODIFICADO ANUAL (B)</t>
  </si>
  <si>
    <t>PROGRAMADO (C)</t>
  </si>
  <si>
    <t>EJERCIDO  (D)</t>
  </si>
  <si>
    <t>DEVENGADO (E)</t>
  </si>
  <si>
    <t>TOTAL (D+E=F)</t>
  </si>
  <si>
    <t>(F*100)/C</t>
  </si>
  <si>
    <t>ANUAL (A)</t>
  </si>
  <si>
    <t>Subtotal</t>
  </si>
  <si>
    <t>DEVENGADO</t>
  </si>
  <si>
    <t>(E)</t>
  </si>
  <si>
    <t>CONSOLIDADO*</t>
  </si>
  <si>
    <t>TOTAL</t>
  </si>
  <si>
    <t>PROGRAMA PRESUPUESTARIO</t>
  </si>
  <si>
    <t>MODIFICADO</t>
  </si>
  <si>
    <t>EJERCIDO</t>
  </si>
  <si>
    <t>ANUAL (B)</t>
  </si>
  <si>
    <t>(D)</t>
  </si>
  <si>
    <t>(D*100)/C</t>
  </si>
  <si>
    <t xml:space="preserve">*En caso de que algún capítulo de gasto no aplique, omitirlo en la tabla.   </t>
  </si>
  <si>
    <t>Capítulo de Gasto</t>
  </si>
  <si>
    <t>Porcentaje del total respecto del programado al periodo
(H) = F/B*100</t>
  </si>
  <si>
    <t xml:space="preserve">(Menor) o Mayor gasto en relación con lo programado al periodo
</t>
  </si>
  <si>
    <t>Porcentaje del total respecto del modificado anual
(I) = F/A*100</t>
  </si>
  <si>
    <t>Porcentaje del programado al periodo respecto del presupuesto modificado anual
(C) = B/A*100</t>
  </si>
  <si>
    <t>% variación Programado y ejercido</t>
  </si>
  <si>
    <t>Devengado no pagado
(E)</t>
  </si>
  <si>
    <t>Total. Ejercido + Devengado no pagado
(F) = D+E</t>
  </si>
  <si>
    <t>4000</t>
  </si>
  <si>
    <t>SubTotal</t>
  </si>
  <si>
    <t>Operaciones ajenas netas</t>
  </si>
  <si>
    <t>Disponibilidad inicial</t>
  </si>
  <si>
    <t>Enteros TESOFE</t>
  </si>
  <si>
    <t>Disponibilidad final</t>
  </si>
  <si>
    <t>Explicación de las Variaciones</t>
  </si>
  <si>
    <t>Captado por la operación del ejercicio 2019
(D)</t>
  </si>
  <si>
    <t>Ejercido por la operación del ejercicio 2019
(D)</t>
  </si>
  <si>
    <t>Cifras al 31 de diciembre</t>
  </si>
  <si>
    <t>ENERO-DCIEMBRE</t>
  </si>
  <si>
    <t>ENERO-DICIEMBRE</t>
  </si>
  <si>
    <t>Enero-Diciembre</t>
  </si>
  <si>
    <t>ENERO - DICIEMBRE 2024</t>
  </si>
  <si>
    <t>ENERO - DICIEMBRE 2024 (miles de pesos)</t>
  </si>
  <si>
    <t>Anexo 5.3.1.a (1)</t>
  </si>
  <si>
    <t>Nombre de la Institución:  Instituto de Ecología, A.C.</t>
  </si>
  <si>
    <t>Ingresos. En Recursos Propios la variación mayor de 7,413.8 miles de pesos, que representó el 5.04%, corresponde a la mayor captación de ingresos por: Venta de Servicios, que contempla principalmente la prestación de servicios por parte de la Unidad de Servicios Profesionales Altamente Especializados (USPAE); así como, Ingresos Diversos.
Capítulo 1000 Servicios Personales. La variación de 4,050.3 miles de pesos, que representó el 1.37% de gasto menor al programado, es atribuible a la contratación de personal técnico académico eventual que está directamente relacionada con los contratos de prestación de servicios celebrados.
Capítulo 2000 Materiales y Suministros. La variación inferior de 25,580.3 miles de pesos, que representó el 76.38%, se presentó en recursos propios por la modificación del presupuesto por autorización de uso de disponibilidad e ingresos excedentes, además de que con las medidas de cierre emitidas en abril mediante oficio 411/UPCP/2024/0844 y octubre mediante oficio 411/UPCP/2024/0007, ya no fue posible realizar contrataciones.
Capítulo 3000 Servicios Generales. La variación menor de 86,588.2 miles de pesos, que representó el 34.10%, se debió a recursos propios por la modificación del presupuesto por autorización de uso de disponibilidad e ingresos excedentes, además de que con las medidas de cierre emitidas en abril mediante oficio 411/UPCP/2024/0844 y octubre mediante oficio 411/UPCP/2024/0007, ya no fue posible realizar contrataciones.
Capítulo 4000 Subsidios, ayudas sociales y transferencias a Fideicomisos. La variación menor de 923.6 miles de pesos que representó el 50.15%, corresponde a recursos propios y se origina por el hecho de que los convenios y contratos de prestación de servicios vigentes no contemplan montos para apoyo a estudiantes, ya que orientan sus recursos primordialmente a la contratación de personal especializado para atender los compromisos estipulados en las propuestas técnicas de los proyectos. La programación de recursos para este capítulo de gasto resultó superior a lo ejecutado, toda vez que la mayoría de los proyectos específicos de investigación que actualmente incluyen este tipo de gasto son considerados Fondos en Administración, los cuales no forman parte del techo presupuestal de la Institución.
Capitulo 5000 Bienes muebles, inmuebles e intangibles. La variación menor de 1,183.6 miles de pesos que representó el 74.21%, corresponde a recursos propios y se origino por que no fue posible realizar las contrataciones correspondientes, por la emisión de las disposiciones de cierre emitidas en abril mediante oficio 411/UPCP/2024/0844 y octubre mediante oficio 411/UPCP/2024/0007.  
Capitulo 6000 Obra publica en bienes propios. La variación menor de 4,845.3 miles de pesos que representó el 86.11%, corresponde a recursos propios y se origino por que no se pudo concretar la realización del PPI Construcción de 2 puentes para unir el Campus II y Campus III, por la emisión de las disposiciones de cierre emitidas en abril mediante oficio 411/UPCP/2024/0844 y octubre mediante oficio 411/UPCP/2024/0007.</t>
  </si>
  <si>
    <t>Anexo 5.3.1.a (2)</t>
  </si>
  <si>
    <t>La variación menor de 47.76%, corresponde a la contratación de personal técnico académico eventual que está directamente relacionada con los contratos de prestación de servicios celebrados, así como por la modificación del presupuesto operativo, considerando la autorización para el uso de disponibilidad inicial e ingresos excedentes, además de que con las medidas de cierre emitidas en abril mediante oficio 411/UPCP/2024/0844 y octubre mediante oficio 411/UPCP/2024/0007, ya no fue posible realizar contrataciones tanto en capítulo 2000, 3000, 5000 y 6000, y en capitulo 4000 se origina por el hecho de que los convenios y contratos de prestación de servicios vigentes no contemplan montos para apoyo a estudiantes, ya que orientan sus recursos primordialmente a la contratación de personal especializado para atender los compromisos estipulados en las propuestas técnicas de los proyectos. La programación de recursos para este capítulo de gasto resultó superior a lo ejecutado, toda vez que la mayoría de los proyectos específicos de investigación que actualmente incluyen este tipo de gasto son considerados Fondos en Administración, los cuales no forman parte del techo presupuestal de la Institución.</t>
  </si>
  <si>
    <t>E003 Investigación científica, desarrollo e innovación</t>
  </si>
  <si>
    <t>K010 Proyectos de infraestructura social de ciencia y tecnología</t>
  </si>
  <si>
    <t>Los Programas Presupuestarios que presentan variación mayor al 10% son:
E003 de recursos propios por la modificación del presupuesto, considerando la autorización para el uso de disponibilidad inicial e ingresos excedentes, además de que con las medidas de cierre emitidas en abril mediante oficio 411/UPCP/2024/0844 y octubre mediante oficio 411/UPCP/2024/0007, ya no fue posible realizar contrataciones, así como por la baja asignación de becas en los convenios y contratos de prestación de servicios celebrado.
M001 derivado principalmente de que en este Programa se incluye la programación de prestaciones de personal de apoyo asignado al área sustantiva y cuyo pago se registra en el Programa Presupuestario E003. 
K010 la variación corresponde a recursos propios y se origino por que no se pudo concretar la realización del PPI Construcción de 2 puentes para unir el Campus II y Campus III, por la emisión de las disposiciones de cierre del ejercicio.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</si>
</sst>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_(* \(#,##0.00\);_(* &quot;-&quot;??_);_(@_)"/>
    <numFmt numFmtId="165" formatCode="#,##0.0"/>
    <numFmt numFmtId="166" formatCode="_(* #,##0_);_(* \(#,##0\);_(* &quot;-&quot;??_);_(@_)"/>
    <numFmt numFmtId="167" formatCode="_(* #,##0.0_);_(* \(#,##0.0\);_(* &quot;-&quot;??_);_(@_)"/>
    <numFmt numFmtId="168" formatCode="#,##0_ ;[Red]\-#,##0\ "/>
  </numFmts>
  <fonts count="28" x14ac:knownFonts="1">
    <font>
      <sz val="10"/>
      <name val="Arial"/>
    </font>
    <font>
      <sz val="11"/>
      <color theme="1"/>
      <name val="Calibri"/>
      <family val="2"/>
      <scheme val="minor"/>
    </font>
    <font>
      <sz val="10"/>
      <name val="Arial"/>
    </font>
    <font>
      <b/>
      <sz val="8"/>
      <name val="Arial"/>
      <family val="2"/>
    </font>
    <font>
      <sz val="10"/>
      <name val="Arial"/>
      <family val="2"/>
    </font>
    <font>
      <sz val="9"/>
      <name val="Tahoma"/>
      <family val="2"/>
    </font>
    <font>
      <b/>
      <sz val="9"/>
      <name val="Tahoma"/>
      <family val="2"/>
    </font>
    <font>
      <b/>
      <sz val="9"/>
      <color indexed="39"/>
      <name val="Tahoma"/>
      <family val="2"/>
    </font>
    <font>
      <b/>
      <sz val="12"/>
      <name val="Arial"/>
      <family val="2"/>
    </font>
    <font>
      <b/>
      <sz val="12"/>
      <color theme="0"/>
      <name val="Arial"/>
      <family val="2"/>
    </font>
    <font>
      <b/>
      <sz val="10"/>
      <color theme="0"/>
      <name val="Arial"/>
      <family val="2"/>
    </font>
    <font>
      <b/>
      <sz val="7"/>
      <color theme="1"/>
      <name val="Soberana Sans"/>
      <family val="3"/>
    </font>
    <font>
      <b/>
      <sz val="10"/>
      <name val="Tahoma"/>
      <family val="2"/>
    </font>
    <font>
      <b/>
      <sz val="10"/>
      <color indexed="39"/>
      <name val="Tahoma"/>
      <family val="2"/>
    </font>
    <font>
      <b/>
      <sz val="8"/>
      <color indexed="39"/>
      <name val="Arial"/>
      <family val="2"/>
    </font>
    <font>
      <b/>
      <sz val="8"/>
      <color theme="1"/>
      <name val="Arial"/>
      <family val="2"/>
    </font>
    <font>
      <sz val="8"/>
      <color theme="1"/>
      <name val="Arial"/>
      <family val="2"/>
    </font>
    <font>
      <b/>
      <sz val="11"/>
      <color theme="1"/>
      <name val="Arial"/>
      <family val="2"/>
    </font>
    <font>
      <b/>
      <sz val="9"/>
      <color theme="0"/>
      <name val="Arial"/>
      <family val="2"/>
    </font>
    <font>
      <b/>
      <sz val="11"/>
      <color theme="0"/>
      <name val="Arial"/>
      <family val="2"/>
    </font>
    <font>
      <b/>
      <sz val="10"/>
      <color indexed="12"/>
      <name val="Arial"/>
      <family val="2"/>
    </font>
    <font>
      <b/>
      <sz val="18"/>
      <name val="Arial"/>
      <family val="2"/>
    </font>
    <font>
      <sz val="8"/>
      <color theme="0"/>
      <name val="Arial"/>
      <family val="2"/>
    </font>
    <font>
      <sz val="8"/>
      <name val="Arial"/>
      <family val="2"/>
    </font>
    <font>
      <sz val="7"/>
      <name val="Arial"/>
      <family val="2"/>
    </font>
    <font>
      <sz val="6"/>
      <name val="Arial"/>
      <family val="2"/>
    </font>
    <font>
      <b/>
      <sz val="9"/>
      <name val="Arial"/>
      <family val="2"/>
    </font>
    <font>
      <b/>
      <sz val="8"/>
      <color theme="0"/>
      <name val="Arial"/>
      <family val="2"/>
    </font>
  </fonts>
  <fills count="8">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bgColor indexed="64"/>
      </patternFill>
    </fill>
    <fill>
      <patternFill patternType="solid">
        <fgColor theme="5"/>
        <bgColor indexed="64"/>
      </patternFill>
    </fill>
    <fill>
      <patternFill patternType="solid">
        <fgColor theme="6"/>
        <bgColor indexed="64"/>
      </patternFill>
    </fill>
    <fill>
      <patternFill patternType="solid">
        <fgColor theme="2"/>
        <bgColor indexed="64"/>
      </patternFill>
    </fill>
  </fills>
  <borders count="57">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thin">
        <color indexed="64"/>
      </left>
      <right/>
      <top/>
      <bottom style="thin">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double">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rgb="FF000000"/>
      </right>
      <top style="medium">
        <color indexed="64"/>
      </top>
      <bottom style="medium">
        <color indexed="64"/>
      </bottom>
      <diagonal/>
    </border>
    <border>
      <left/>
      <right style="medium">
        <color rgb="FF000000"/>
      </right>
      <top style="medium">
        <color indexed="64"/>
      </top>
      <bottom/>
      <diagonal/>
    </border>
    <border>
      <left/>
      <right style="medium">
        <color rgb="FF000000"/>
      </right>
      <top/>
      <bottom style="medium">
        <color indexed="64"/>
      </bottom>
      <diagonal/>
    </border>
    <border>
      <left style="medium">
        <color rgb="FF000000"/>
      </left>
      <right/>
      <top style="medium">
        <color indexed="64"/>
      </top>
      <bottom/>
      <diagonal/>
    </border>
    <border>
      <left style="medium">
        <color rgb="FF000000"/>
      </left>
      <right/>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43" fontId="2" fillId="0" borderId="0" applyFont="0" applyFill="0" applyBorder="0" applyAlignment="0" applyProtection="0"/>
    <xf numFmtId="0" fontId="1" fillId="0" borderId="0"/>
    <xf numFmtId="9" fontId="4" fillId="0" borderId="0" applyFont="0" applyFill="0" applyBorder="0" applyAlignment="0" applyProtection="0"/>
  </cellStyleXfs>
  <cellXfs count="236">
    <xf numFmtId="0" fontId="0" fillId="0" borderId="0" xfId="0"/>
    <xf numFmtId="3" fontId="0" fillId="0" borderId="0" xfId="0" applyNumberFormat="1"/>
    <xf numFmtId="167" fontId="5" fillId="0" borderId="4" xfId="1" applyNumberFormat="1" applyFont="1" applyFill="1" applyBorder="1"/>
    <xf numFmtId="167" fontId="7" fillId="0" borderId="5" xfId="1" applyNumberFormat="1" applyFont="1" applyFill="1" applyBorder="1" applyAlignment="1">
      <alignment horizontal="right" vertical="center"/>
    </xf>
    <xf numFmtId="167" fontId="5" fillId="0" borderId="8" xfId="1" applyNumberFormat="1" applyFont="1" applyFill="1" applyBorder="1"/>
    <xf numFmtId="167" fontId="5" fillId="0" borderId="10" xfId="1" applyNumberFormat="1" applyFont="1" applyFill="1" applyBorder="1" applyAlignment="1">
      <alignment horizontal="center"/>
    </xf>
    <xf numFmtId="167" fontId="5" fillId="0" borderId="7" xfId="1" applyNumberFormat="1" applyFont="1" applyFill="1" applyBorder="1" applyAlignment="1">
      <alignment horizontal="center"/>
    </xf>
    <xf numFmtId="167" fontId="7" fillId="0" borderId="11" xfId="1" applyNumberFormat="1" applyFont="1" applyFill="1" applyBorder="1" applyAlignment="1">
      <alignment horizontal="center" vertical="center"/>
    </xf>
    <xf numFmtId="0" fontId="1" fillId="0" borderId="0" xfId="2"/>
    <xf numFmtId="0" fontId="11" fillId="0" borderId="0" xfId="2" applyFont="1" applyAlignment="1">
      <alignment vertical="center"/>
    </xf>
    <xf numFmtId="49" fontId="5" fillId="0" borderId="7" xfId="1" applyNumberFormat="1" applyFont="1" applyFill="1" applyBorder="1" applyAlignment="1">
      <alignment horizontal="center"/>
    </xf>
    <xf numFmtId="165" fontId="5" fillId="0" borderId="4" xfId="1" applyNumberFormat="1" applyFont="1" applyFill="1" applyBorder="1" applyAlignment="1">
      <alignment horizontal="right"/>
    </xf>
    <xf numFmtId="167" fontId="7" fillId="0" borderId="7" xfId="1" applyNumberFormat="1" applyFont="1" applyFill="1" applyBorder="1" applyAlignment="1">
      <alignment horizontal="center" vertical="center"/>
    </xf>
    <xf numFmtId="167" fontId="7" fillId="0" borderId="2" xfId="1" applyNumberFormat="1" applyFont="1" applyFill="1" applyBorder="1" applyAlignment="1">
      <alignment horizontal="right" vertical="center"/>
    </xf>
    <xf numFmtId="167" fontId="13" fillId="0" borderId="51" xfId="1" applyNumberFormat="1" applyFont="1" applyFill="1" applyBorder="1" applyAlignment="1">
      <alignment horizontal="center" vertical="center"/>
    </xf>
    <xf numFmtId="167" fontId="13" fillId="0" borderId="52" xfId="1" applyNumberFormat="1" applyFont="1" applyFill="1" applyBorder="1" applyAlignment="1">
      <alignment horizontal="right" vertical="center"/>
    </xf>
    <xf numFmtId="167" fontId="13" fillId="0" borderId="0" xfId="1" applyNumberFormat="1" applyFont="1" applyFill="1" applyBorder="1" applyAlignment="1">
      <alignment horizontal="center" vertical="center"/>
    </xf>
    <xf numFmtId="167" fontId="13" fillId="0" borderId="0" xfId="1" applyNumberFormat="1" applyFont="1" applyFill="1" applyBorder="1" applyAlignment="1">
      <alignment horizontal="right" vertical="center"/>
    </xf>
    <xf numFmtId="10" fontId="12" fillId="0" borderId="0" xfId="3" applyNumberFormat="1" applyFont="1" applyFill="1" applyBorder="1" applyAlignment="1">
      <alignment horizontal="center" vertical="center"/>
    </xf>
    <xf numFmtId="167" fontId="14" fillId="0" borderId="54" xfId="1" applyNumberFormat="1" applyFont="1" applyBorder="1" applyAlignment="1">
      <alignment horizontal="center" wrapText="1"/>
    </xf>
    <xf numFmtId="167" fontId="13" fillId="0" borderId="55" xfId="1" applyNumberFormat="1" applyFont="1" applyFill="1" applyBorder="1" applyAlignment="1">
      <alignment horizontal="right" vertical="center"/>
    </xf>
    <xf numFmtId="167" fontId="13" fillId="0" borderId="56" xfId="1" applyNumberFormat="1" applyFont="1" applyFill="1" applyBorder="1" applyAlignment="1">
      <alignment horizontal="right" vertical="center"/>
    </xf>
    <xf numFmtId="167" fontId="14" fillId="0" borderId="0" xfId="1" applyNumberFormat="1" applyFont="1" applyBorder="1"/>
    <xf numFmtId="166" fontId="14" fillId="0" borderId="0" xfId="1" applyNumberFormat="1" applyFont="1" applyBorder="1" applyAlignment="1">
      <alignment horizontal="right"/>
    </xf>
    <xf numFmtId="9" fontId="3" fillId="0" borderId="0" xfId="1" applyNumberFormat="1" applyFont="1" applyBorder="1"/>
    <xf numFmtId="167" fontId="14" fillId="0" borderId="0" xfId="1" applyNumberFormat="1" applyFont="1" applyBorder="1" applyAlignment="1">
      <alignment horizontal="center" wrapText="1"/>
    </xf>
    <xf numFmtId="0" fontId="16" fillId="2" borderId="33" xfId="2" applyFont="1" applyFill="1" applyBorder="1" applyAlignment="1">
      <alignment horizontal="center" vertical="center"/>
    </xf>
    <xf numFmtId="168" fontId="16" fillId="2" borderId="13" xfId="2" applyNumberFormat="1" applyFont="1" applyFill="1" applyBorder="1" applyAlignment="1">
      <alignment vertical="center"/>
    </xf>
    <xf numFmtId="0" fontId="15" fillId="0" borderId="35" xfId="2" applyFont="1" applyBorder="1" applyAlignment="1">
      <alignment vertical="center"/>
    </xf>
    <xf numFmtId="168" fontId="15" fillId="0" borderId="27" xfId="2" applyNumberFormat="1" applyFont="1" applyBorder="1" applyAlignment="1">
      <alignment vertical="center"/>
    </xf>
    <xf numFmtId="0" fontId="16" fillId="0" borderId="33" xfId="2" applyFont="1" applyBorder="1" applyAlignment="1">
      <alignment vertical="center"/>
    </xf>
    <xf numFmtId="0" fontId="16" fillId="0" borderId="13" xfId="2" applyFont="1" applyBorder="1" applyAlignment="1">
      <alignment vertical="center"/>
    </xf>
    <xf numFmtId="0" fontId="15" fillId="0" borderId="13" xfId="2" applyFont="1" applyBorder="1" applyAlignment="1">
      <alignment horizontal="center" vertical="center" wrapText="1"/>
    </xf>
    <xf numFmtId="0" fontId="15" fillId="0" borderId="19" xfId="2" applyFont="1" applyBorder="1" applyAlignment="1">
      <alignment horizontal="center" vertical="center" wrapText="1"/>
    </xf>
    <xf numFmtId="0" fontId="16" fillId="0" borderId="42" xfId="2" applyFont="1" applyBorder="1" applyAlignment="1">
      <alignment vertical="center" wrapText="1"/>
    </xf>
    <xf numFmtId="168" fontId="16" fillId="0" borderId="42" xfId="2" applyNumberFormat="1" applyFont="1" applyBorder="1" applyAlignment="1">
      <alignment horizontal="right" vertical="center"/>
    </xf>
    <xf numFmtId="0" fontId="16" fillId="0" borderId="45" xfId="2" applyFont="1" applyBorder="1" applyAlignment="1">
      <alignment vertical="center" wrapText="1"/>
    </xf>
    <xf numFmtId="168" fontId="16" fillId="0" borderId="45" xfId="2" applyNumberFormat="1" applyFont="1" applyBorder="1" applyAlignment="1">
      <alignment horizontal="right" vertical="center"/>
    </xf>
    <xf numFmtId="0" fontId="16" fillId="0" borderId="48" xfId="2" applyFont="1" applyBorder="1" applyAlignment="1">
      <alignment vertical="center" wrapText="1"/>
    </xf>
    <xf numFmtId="168" fontId="16" fillId="0" borderId="48" xfId="2" applyNumberFormat="1" applyFont="1" applyBorder="1" applyAlignment="1">
      <alignment horizontal="right" vertical="center"/>
    </xf>
    <xf numFmtId="168" fontId="15" fillId="0" borderId="35" xfId="2" applyNumberFormat="1" applyFont="1" applyBorder="1" applyAlignment="1">
      <alignment vertical="center"/>
    </xf>
    <xf numFmtId="165" fontId="20" fillId="3" borderId="0" xfId="0" applyNumberFormat="1" applyFont="1" applyFill="1" applyAlignment="1">
      <alignment horizontal="left" vertical="center" wrapText="1"/>
    </xf>
    <xf numFmtId="0" fontId="0" fillId="3" borderId="0" xfId="0" applyFill="1" applyAlignment="1">
      <alignment vertical="center" wrapText="1"/>
    </xf>
    <xf numFmtId="0" fontId="0" fillId="3" borderId="0" xfId="0" applyFill="1"/>
    <xf numFmtId="167" fontId="5" fillId="2" borderId="8" xfId="1" applyNumberFormat="1" applyFont="1" applyFill="1" applyBorder="1"/>
    <xf numFmtId="10" fontId="5" fillId="2" borderId="8" xfId="3" applyNumberFormat="1" applyFont="1" applyFill="1" applyBorder="1"/>
    <xf numFmtId="10" fontId="5" fillId="2" borderId="8" xfId="1" applyNumberFormat="1" applyFont="1" applyFill="1" applyBorder="1"/>
    <xf numFmtId="165" fontId="5" fillId="2" borderId="8" xfId="1" applyNumberFormat="1" applyFont="1" applyFill="1" applyBorder="1" applyAlignment="1">
      <alignment horizontal="right"/>
    </xf>
    <xf numFmtId="4" fontId="5" fillId="2" borderId="8" xfId="1" applyNumberFormat="1" applyFont="1" applyFill="1" applyBorder="1" applyAlignment="1">
      <alignment horizontal="right"/>
    </xf>
    <xf numFmtId="10" fontId="6" fillId="2" borderId="8" xfId="3" applyNumberFormat="1" applyFont="1" applyFill="1" applyBorder="1" applyAlignment="1">
      <alignment horizontal="center"/>
    </xf>
    <xf numFmtId="10" fontId="6" fillId="2" borderId="14" xfId="3" applyNumberFormat="1" applyFont="1" applyFill="1" applyBorder="1" applyAlignment="1">
      <alignment horizontal="center"/>
    </xf>
    <xf numFmtId="10" fontId="6" fillId="2" borderId="9" xfId="3" applyNumberFormat="1" applyFont="1" applyFill="1" applyBorder="1" applyAlignment="1">
      <alignment horizontal="center"/>
    </xf>
    <xf numFmtId="167" fontId="5" fillId="2" borderId="2" xfId="1" applyNumberFormat="1" applyFont="1" applyFill="1" applyBorder="1"/>
    <xf numFmtId="10" fontId="5" fillId="2" borderId="2" xfId="3" applyNumberFormat="1" applyFont="1" applyFill="1" applyBorder="1"/>
    <xf numFmtId="165" fontId="5" fillId="2" borderId="2" xfId="1" applyNumberFormat="1" applyFont="1" applyFill="1" applyBorder="1" applyAlignment="1">
      <alignment horizontal="right"/>
    </xf>
    <xf numFmtId="166" fontId="5" fillId="2" borderId="2" xfId="1" applyNumberFormat="1" applyFont="1" applyFill="1" applyBorder="1" applyAlignment="1">
      <alignment horizontal="right"/>
    </xf>
    <xf numFmtId="10" fontId="6" fillId="2" borderId="2" xfId="3" applyNumberFormat="1" applyFont="1" applyFill="1" applyBorder="1" applyAlignment="1">
      <alignment horizontal="center"/>
    </xf>
    <xf numFmtId="10" fontId="6" fillId="2" borderId="3" xfId="3" applyNumberFormat="1" applyFont="1" applyFill="1" applyBorder="1" applyAlignment="1">
      <alignment horizontal="center"/>
    </xf>
    <xf numFmtId="167" fontId="7" fillId="2" borderId="5" xfId="1" applyNumberFormat="1" applyFont="1" applyFill="1" applyBorder="1" applyAlignment="1">
      <alignment horizontal="right" vertical="center"/>
    </xf>
    <xf numFmtId="10" fontId="7" fillId="2" borderId="5" xfId="3" applyNumberFormat="1" applyFont="1" applyFill="1" applyBorder="1" applyAlignment="1">
      <alignment horizontal="right" vertical="center"/>
    </xf>
    <xf numFmtId="10" fontId="7" fillId="2" borderId="2" xfId="1" applyNumberFormat="1" applyFont="1" applyFill="1" applyBorder="1" applyAlignment="1">
      <alignment horizontal="right" vertical="center"/>
    </xf>
    <xf numFmtId="164" fontId="7" fillId="2" borderId="5" xfId="1" applyNumberFormat="1" applyFont="1" applyFill="1" applyBorder="1" applyAlignment="1">
      <alignment horizontal="right" vertical="center"/>
    </xf>
    <xf numFmtId="10" fontId="6" fillId="2" borderId="5" xfId="3" applyNumberFormat="1" applyFont="1" applyFill="1" applyBorder="1" applyAlignment="1">
      <alignment horizontal="center" vertical="center"/>
    </xf>
    <xf numFmtId="10" fontId="6" fillId="2" borderId="6" xfId="3" applyNumberFormat="1" applyFont="1" applyFill="1" applyBorder="1" applyAlignment="1">
      <alignment horizontal="center" vertical="center"/>
    </xf>
    <xf numFmtId="167" fontId="5" fillId="2" borderId="2" xfId="1" applyNumberFormat="1" applyFont="1" applyFill="1" applyBorder="1" applyAlignment="1">
      <alignment horizontal="center"/>
    </xf>
    <xf numFmtId="167" fontId="7" fillId="2" borderId="2" xfId="1" applyNumberFormat="1" applyFont="1" applyFill="1" applyBorder="1" applyAlignment="1">
      <alignment horizontal="right"/>
    </xf>
    <xf numFmtId="167" fontId="5" fillId="2" borderId="2" xfId="1" applyNumberFormat="1" applyFont="1" applyFill="1" applyBorder="1" applyAlignment="1">
      <alignment horizontal="right"/>
    </xf>
    <xf numFmtId="167" fontId="7" fillId="2" borderId="2" xfId="1" applyNumberFormat="1" applyFont="1" applyFill="1" applyBorder="1" applyAlignment="1">
      <alignment horizontal="right" vertical="center"/>
    </xf>
    <xf numFmtId="10" fontId="7" fillId="2" borderId="2" xfId="3" applyNumberFormat="1" applyFont="1" applyFill="1" applyBorder="1" applyAlignment="1">
      <alignment horizontal="right" vertical="center"/>
    </xf>
    <xf numFmtId="167" fontId="5" fillId="2" borderId="2" xfId="1" applyNumberFormat="1" applyFont="1" applyFill="1" applyBorder="1" applyAlignment="1">
      <alignment horizontal="right" vertical="center"/>
    </xf>
    <xf numFmtId="10" fontId="6" fillId="2" borderId="2" xfId="3" applyNumberFormat="1" applyFont="1" applyFill="1" applyBorder="1" applyAlignment="1">
      <alignment horizontal="center" vertical="center"/>
    </xf>
    <xf numFmtId="10" fontId="6" fillId="2" borderId="3" xfId="3" applyNumberFormat="1" applyFont="1" applyFill="1" applyBorder="1" applyAlignment="1">
      <alignment horizontal="center" vertical="center"/>
    </xf>
    <xf numFmtId="165" fontId="5" fillId="2" borderId="4" xfId="1" applyNumberFormat="1" applyFont="1" applyFill="1" applyBorder="1" applyAlignment="1">
      <alignment horizontal="right"/>
    </xf>
    <xf numFmtId="167" fontId="13" fillId="2" borderId="52" xfId="1" applyNumberFormat="1" applyFont="1" applyFill="1" applyBorder="1" applyAlignment="1">
      <alignment horizontal="right" vertical="center"/>
    </xf>
    <xf numFmtId="10" fontId="13" fillId="2" borderId="52" xfId="3" applyNumberFormat="1" applyFont="1" applyFill="1" applyBorder="1" applyAlignment="1">
      <alignment horizontal="right" vertical="center"/>
    </xf>
    <xf numFmtId="10" fontId="7" fillId="2" borderId="52" xfId="1" applyNumberFormat="1" applyFont="1" applyFill="1" applyBorder="1" applyAlignment="1">
      <alignment horizontal="right" vertical="center"/>
    </xf>
    <xf numFmtId="10" fontId="12" fillId="2" borderId="52" xfId="3" applyNumberFormat="1" applyFont="1" applyFill="1" applyBorder="1" applyAlignment="1">
      <alignment horizontal="center" vertical="center"/>
    </xf>
    <xf numFmtId="10" fontId="6" fillId="2" borderId="52" xfId="3" applyNumberFormat="1" applyFont="1" applyFill="1" applyBorder="1" applyAlignment="1">
      <alignment horizontal="center"/>
    </xf>
    <xf numFmtId="10" fontId="12" fillId="2" borderId="53" xfId="3" applyNumberFormat="1" applyFont="1" applyFill="1" applyBorder="1" applyAlignment="1">
      <alignment horizontal="center" vertical="center"/>
    </xf>
    <xf numFmtId="0" fontId="0" fillId="2" borderId="0" xfId="0" applyFill="1"/>
    <xf numFmtId="0" fontId="8" fillId="2" borderId="12" xfId="0" applyFont="1" applyFill="1" applyBorder="1" applyAlignment="1">
      <alignment horizontal="center"/>
    </xf>
    <xf numFmtId="0" fontId="8" fillId="2" borderId="0" xfId="0" applyFont="1" applyFill="1" applyAlignment="1">
      <alignment horizontal="center"/>
    </xf>
    <xf numFmtId="0" fontId="8" fillId="2" borderId="0" xfId="0" applyFont="1" applyFill="1" applyAlignment="1">
      <alignment horizontal="left"/>
    </xf>
    <xf numFmtId="0" fontId="8" fillId="2" borderId="13" xfId="0" applyFont="1" applyFill="1" applyBorder="1" applyAlignment="1">
      <alignment horizontal="center"/>
    </xf>
    <xf numFmtId="0" fontId="23" fillId="7" borderId="1" xfId="0" applyFont="1" applyFill="1" applyBorder="1" applyAlignment="1">
      <alignment horizontal="center" vertical="center" wrapText="1"/>
    </xf>
    <xf numFmtId="0" fontId="25" fillId="7"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23" fillId="7" borderId="2" xfId="0" applyFont="1" applyFill="1" applyBorder="1" applyAlignment="1">
      <alignment horizontal="center" vertical="center" wrapText="1"/>
    </xf>
    <xf numFmtId="0" fontId="25" fillId="7" borderId="2" xfId="0" applyFont="1" applyFill="1" applyBorder="1" applyAlignment="1">
      <alignment horizontal="center" vertical="center" wrapText="1"/>
    </xf>
    <xf numFmtId="0" fontId="26" fillId="7" borderId="34" xfId="2" applyFont="1" applyFill="1" applyBorder="1" applyAlignment="1">
      <alignment horizontal="center" vertical="center" wrapText="1"/>
    </xf>
    <xf numFmtId="0" fontId="22" fillId="5" borderId="33" xfId="2" applyFont="1" applyFill="1" applyBorder="1" applyAlignment="1">
      <alignment vertical="center"/>
    </xf>
    <xf numFmtId="0" fontId="22" fillId="5" borderId="13" xfId="2" applyFont="1" applyFill="1" applyBorder="1" applyAlignment="1">
      <alignment vertical="center"/>
    </xf>
    <xf numFmtId="0" fontId="27" fillId="5" borderId="13" xfId="2" applyFont="1" applyFill="1" applyBorder="1" applyAlignment="1">
      <alignment horizontal="center" vertical="center" wrapText="1"/>
    </xf>
    <xf numFmtId="0" fontId="27" fillId="5" borderId="19" xfId="2" applyFont="1" applyFill="1" applyBorder="1" applyAlignment="1">
      <alignment horizontal="center" vertical="center" wrapText="1"/>
    </xf>
    <xf numFmtId="0" fontId="18" fillId="5" borderId="34" xfId="2" applyFont="1" applyFill="1" applyBorder="1" applyAlignment="1">
      <alignment horizontal="center" vertical="center"/>
    </xf>
    <xf numFmtId="0" fontId="18" fillId="5" borderId="13" xfId="2" applyFont="1" applyFill="1" applyBorder="1" applyAlignment="1">
      <alignment horizontal="center" vertical="center"/>
    </xf>
    <xf numFmtId="0" fontId="18" fillId="5" borderId="19" xfId="2" applyFont="1" applyFill="1" applyBorder="1" applyAlignment="1">
      <alignment horizontal="center" vertical="center"/>
    </xf>
    <xf numFmtId="0" fontId="24" fillId="7" borderId="21" xfId="0" applyFont="1" applyFill="1" applyBorder="1" applyAlignment="1">
      <alignment horizontal="center" vertical="center" wrapText="1"/>
    </xf>
    <xf numFmtId="0" fontId="24" fillId="7" borderId="22" xfId="0" applyFont="1" applyFill="1" applyBorder="1" applyAlignment="1">
      <alignment horizontal="center" vertical="center" wrapText="1"/>
    </xf>
    <xf numFmtId="0" fontId="21" fillId="2" borderId="20" xfId="0" applyFont="1" applyFill="1" applyBorder="1" applyAlignment="1">
      <alignment horizontal="center"/>
    </xf>
    <xf numFmtId="0" fontId="21" fillId="2" borderId="16" xfId="0" applyFont="1" applyFill="1" applyBorder="1" applyAlignment="1">
      <alignment horizontal="center"/>
    </xf>
    <xf numFmtId="0" fontId="21" fillId="2" borderId="17" xfId="0" applyFont="1" applyFill="1" applyBorder="1" applyAlignment="1">
      <alignment horizontal="center"/>
    </xf>
    <xf numFmtId="0" fontId="9" fillId="5" borderId="12" xfId="0" applyFont="1" applyFill="1" applyBorder="1" applyAlignment="1">
      <alignment horizontal="center"/>
    </xf>
    <xf numFmtId="0" fontId="9" fillId="5" borderId="0" xfId="0" applyFont="1" applyFill="1" applyAlignment="1">
      <alignment horizontal="center"/>
    </xf>
    <xf numFmtId="0" fontId="9" fillId="5" borderId="13" xfId="0" applyFont="1" applyFill="1" applyBorder="1" applyAlignment="1">
      <alignment horizontal="center"/>
    </xf>
    <xf numFmtId="0" fontId="10" fillId="6" borderId="25" xfId="0" applyFont="1" applyFill="1" applyBorder="1" applyAlignment="1">
      <alignment horizontal="center" vertical="center"/>
    </xf>
    <xf numFmtId="0" fontId="10" fillId="6" borderId="26" xfId="0" applyFont="1" applyFill="1" applyBorder="1" applyAlignment="1">
      <alignment horizontal="center" vertical="center"/>
    </xf>
    <xf numFmtId="0" fontId="10" fillId="6" borderId="27" xfId="0" applyFont="1" applyFill="1" applyBorder="1" applyAlignment="1">
      <alignment horizontal="center" vertical="center"/>
    </xf>
    <xf numFmtId="0" fontId="9" fillId="4" borderId="12" xfId="0" applyFont="1" applyFill="1" applyBorder="1" applyAlignment="1">
      <alignment horizontal="center"/>
    </xf>
    <xf numFmtId="0" fontId="9" fillId="4" borderId="0" xfId="0" applyFont="1" applyFill="1" applyAlignment="1">
      <alignment horizontal="center"/>
    </xf>
    <xf numFmtId="0" fontId="9" fillId="4" borderId="13" xfId="0" applyFont="1" applyFill="1" applyBorder="1" applyAlignment="1">
      <alignment horizontal="center"/>
    </xf>
    <xf numFmtId="0" fontId="23" fillId="7" borderId="28" xfId="0" applyFont="1" applyFill="1" applyBorder="1" applyAlignment="1">
      <alignment horizontal="center" vertical="center" wrapText="1"/>
    </xf>
    <xf numFmtId="0" fontId="23" fillId="7" borderId="32" xfId="0" applyFont="1" applyFill="1" applyBorder="1" applyAlignment="1">
      <alignment horizontal="center" vertical="center" wrapText="1"/>
    </xf>
    <xf numFmtId="0" fontId="23" fillId="7" borderId="23" xfId="0" applyFont="1" applyFill="1" applyBorder="1" applyAlignment="1">
      <alignment horizontal="center" vertical="center" wrapText="1"/>
    </xf>
    <xf numFmtId="0" fontId="23" fillId="7" borderId="24" xfId="0" applyFont="1" applyFill="1" applyBorder="1" applyAlignment="1">
      <alignment horizontal="center" vertical="center" wrapText="1"/>
    </xf>
    <xf numFmtId="0" fontId="23" fillId="7" borderId="29" xfId="0" applyFont="1" applyFill="1" applyBorder="1" applyAlignment="1">
      <alignment horizontal="center" vertical="center"/>
    </xf>
    <xf numFmtId="0" fontId="23" fillId="7" borderId="30" xfId="0" applyFont="1" applyFill="1" applyBorder="1" applyAlignment="1">
      <alignment horizontal="center" vertical="center"/>
    </xf>
    <xf numFmtId="0" fontId="23" fillId="7" borderId="31" xfId="0" applyFont="1" applyFill="1" applyBorder="1" applyAlignment="1">
      <alignment horizontal="center" vertical="center"/>
    </xf>
    <xf numFmtId="0" fontId="24" fillId="7" borderId="23" xfId="0" applyFont="1" applyFill="1" applyBorder="1" applyAlignment="1">
      <alignment horizontal="center" vertical="center" wrapText="1"/>
    </xf>
    <xf numFmtId="0" fontId="24" fillId="7" borderId="24" xfId="0" applyFont="1" applyFill="1" applyBorder="1" applyAlignment="1">
      <alignment horizontal="center" vertical="center" wrapText="1"/>
    </xf>
    <xf numFmtId="165" fontId="20" fillId="3" borderId="0" xfId="0" applyNumberFormat="1" applyFont="1" applyFill="1" applyAlignment="1">
      <alignment horizontal="left" vertical="center" wrapText="1"/>
    </xf>
    <xf numFmtId="165" fontId="4" fillId="3" borderId="25" xfId="0" applyNumberFormat="1" applyFont="1" applyFill="1" applyBorder="1" applyAlignment="1">
      <alignment horizontal="justify" vertical="center" wrapText="1"/>
    </xf>
    <xf numFmtId="165" fontId="4" fillId="3" borderId="26" xfId="0" applyNumberFormat="1" applyFont="1" applyFill="1" applyBorder="1" applyAlignment="1">
      <alignment horizontal="justify" vertical="center" wrapText="1"/>
    </xf>
    <xf numFmtId="165" fontId="4" fillId="3" borderId="27" xfId="0" applyNumberFormat="1" applyFont="1" applyFill="1" applyBorder="1" applyAlignment="1">
      <alignment horizontal="justify" vertical="center" wrapText="1"/>
    </xf>
    <xf numFmtId="0" fontId="23" fillId="7" borderId="10" xfId="0" applyFont="1" applyFill="1" applyBorder="1" applyAlignment="1">
      <alignment horizontal="center" vertical="center" wrapText="1"/>
    </xf>
    <xf numFmtId="0" fontId="23" fillId="7" borderId="8" xfId="0" applyFont="1" applyFill="1" applyBorder="1" applyAlignment="1">
      <alignment horizontal="center" vertical="center" wrapText="1"/>
    </xf>
    <xf numFmtId="0" fontId="24" fillId="7" borderId="8" xfId="0" applyFont="1" applyFill="1" applyBorder="1" applyAlignment="1">
      <alignment horizontal="center" vertical="center" wrapText="1"/>
    </xf>
    <xf numFmtId="0" fontId="24" fillId="7" borderId="9" xfId="0" applyFont="1" applyFill="1" applyBorder="1" applyAlignment="1">
      <alignment horizontal="center" vertical="center" wrapText="1"/>
    </xf>
    <xf numFmtId="168" fontId="15" fillId="0" borderId="25" xfId="2" applyNumberFormat="1" applyFont="1" applyBorder="1" applyAlignment="1">
      <alignment horizontal="right" vertical="center"/>
    </xf>
    <xf numFmtId="168" fontId="15" fillId="0" borderId="27" xfId="2" applyNumberFormat="1" applyFont="1" applyBorder="1" applyAlignment="1">
      <alignment horizontal="right" vertical="center"/>
    </xf>
    <xf numFmtId="168" fontId="16" fillId="0" borderId="46" xfId="2" applyNumberFormat="1" applyFont="1" applyBorder="1" applyAlignment="1">
      <alignment horizontal="right" vertical="center"/>
    </xf>
    <xf numFmtId="168" fontId="16" fillId="0" borderId="47" xfId="2" applyNumberFormat="1" applyFont="1" applyBorder="1" applyAlignment="1">
      <alignment horizontal="right" vertical="center"/>
    </xf>
    <xf numFmtId="2" fontId="16" fillId="0" borderId="25" xfId="2" applyNumberFormat="1" applyFont="1" applyBorder="1" applyAlignment="1">
      <alignment horizontal="center" vertical="center"/>
    </xf>
    <xf numFmtId="2" fontId="16" fillId="0" borderId="26" xfId="2" applyNumberFormat="1" applyFont="1" applyBorder="1" applyAlignment="1">
      <alignment horizontal="center" vertical="center"/>
    </xf>
    <xf numFmtId="2" fontId="16" fillId="0" borderId="27" xfId="2" applyNumberFormat="1" applyFont="1" applyBorder="1" applyAlignment="1">
      <alignment horizontal="center" vertical="center"/>
    </xf>
    <xf numFmtId="168" fontId="16" fillId="0" borderId="43" xfId="2" applyNumberFormat="1" applyFont="1" applyBorder="1" applyAlignment="1">
      <alignment horizontal="right" vertical="center"/>
    </xf>
    <xf numFmtId="168" fontId="16" fillId="0" borderId="44" xfId="2" applyNumberFormat="1" applyFont="1" applyBorder="1" applyAlignment="1">
      <alignment horizontal="right" vertical="center"/>
    </xf>
    <xf numFmtId="168" fontId="16" fillId="0" borderId="49" xfId="2" applyNumberFormat="1" applyFont="1" applyBorder="1" applyAlignment="1">
      <alignment horizontal="right" vertical="center"/>
    </xf>
    <xf numFmtId="168" fontId="16" fillId="0" borderId="50" xfId="2" applyNumberFormat="1" applyFont="1" applyBorder="1" applyAlignment="1">
      <alignment horizontal="right" vertical="center"/>
    </xf>
    <xf numFmtId="2" fontId="15" fillId="0" borderId="25" xfId="2" applyNumberFormat="1" applyFont="1" applyBorder="1" applyAlignment="1">
      <alignment horizontal="center" vertical="center"/>
    </xf>
    <xf numFmtId="2" fontId="15" fillId="0" borderId="26" xfId="2" applyNumberFormat="1" applyFont="1" applyBorder="1" applyAlignment="1">
      <alignment horizontal="center" vertical="center"/>
    </xf>
    <xf numFmtId="2" fontId="15" fillId="0" borderId="27" xfId="2" applyNumberFormat="1" applyFont="1" applyBorder="1" applyAlignment="1">
      <alignment horizontal="center" vertical="center"/>
    </xf>
    <xf numFmtId="0" fontId="26" fillId="7" borderId="40" xfId="2" applyFont="1" applyFill="1" applyBorder="1" applyAlignment="1">
      <alignment horizontal="center" vertical="center" wrapText="1"/>
    </xf>
    <xf numFmtId="0" fontId="26" fillId="7" borderId="16" xfId="2" applyFont="1" applyFill="1" applyBorder="1" applyAlignment="1">
      <alignment horizontal="center" vertical="center" wrapText="1"/>
    </xf>
    <xf numFmtId="0" fontId="26" fillId="7" borderId="38" xfId="2" applyFont="1" applyFill="1" applyBorder="1" applyAlignment="1">
      <alignment horizontal="center" vertical="center" wrapText="1"/>
    </xf>
    <xf numFmtId="0" fontId="26" fillId="7" borderId="41" xfId="2" applyFont="1" applyFill="1" applyBorder="1" applyAlignment="1">
      <alignment horizontal="center" vertical="center" wrapText="1"/>
    </xf>
    <xf numFmtId="0" fontId="26" fillId="7" borderId="18" xfId="2" applyFont="1" applyFill="1" applyBorder="1" applyAlignment="1">
      <alignment horizontal="center" vertical="center" wrapText="1"/>
    </xf>
    <xf numFmtId="0" fontId="26" fillId="7" borderId="39" xfId="2" applyFont="1" applyFill="1" applyBorder="1" applyAlignment="1">
      <alignment horizontal="center" vertical="center" wrapText="1"/>
    </xf>
    <xf numFmtId="0" fontId="27" fillId="5" borderId="25" xfId="2" applyFont="1" applyFill="1" applyBorder="1" applyAlignment="1">
      <alignment horizontal="center" vertical="center"/>
    </xf>
    <xf numFmtId="0" fontId="27" fillId="5" borderId="26" xfId="2" applyFont="1" applyFill="1" applyBorder="1" applyAlignment="1">
      <alignment horizontal="center" vertical="center"/>
    </xf>
    <xf numFmtId="0" fontId="27" fillId="5" borderId="37" xfId="2" applyFont="1" applyFill="1" applyBorder="1" applyAlignment="1">
      <alignment horizontal="center" vertical="center"/>
    </xf>
    <xf numFmtId="0" fontId="27" fillId="5" borderId="40" xfId="2" applyFont="1" applyFill="1" applyBorder="1" applyAlignment="1">
      <alignment horizontal="center" vertical="center"/>
    </xf>
    <xf numFmtId="0" fontId="27" fillId="5" borderId="17" xfId="2" applyFont="1" applyFill="1" applyBorder="1" applyAlignment="1">
      <alignment horizontal="center" vertical="center"/>
    </xf>
    <xf numFmtId="0" fontId="27" fillId="5" borderId="33" xfId="2" applyFont="1" applyFill="1" applyBorder="1" applyAlignment="1">
      <alignment vertical="center" wrapText="1"/>
    </xf>
    <xf numFmtId="0" fontId="27" fillId="5" borderId="34" xfId="2" applyFont="1" applyFill="1" applyBorder="1" applyAlignment="1">
      <alignment vertical="center" wrapText="1"/>
    </xf>
    <xf numFmtId="0" fontId="27" fillId="5" borderId="33" xfId="2" applyFont="1" applyFill="1" applyBorder="1" applyAlignment="1">
      <alignment horizontal="center" vertical="center" wrapText="1"/>
    </xf>
    <xf numFmtId="0" fontId="27" fillId="5" borderId="34" xfId="2" applyFont="1" applyFill="1" applyBorder="1" applyAlignment="1">
      <alignment horizontal="center" vertical="center" wrapText="1"/>
    </xf>
    <xf numFmtId="0" fontId="27" fillId="5" borderId="36" xfId="2" applyFont="1" applyFill="1" applyBorder="1" applyAlignment="1">
      <alignment horizontal="center" vertical="center" wrapText="1"/>
    </xf>
    <xf numFmtId="2" fontId="16" fillId="2" borderId="20" xfId="2" applyNumberFormat="1" applyFont="1" applyFill="1" applyBorder="1" applyAlignment="1">
      <alignment horizontal="center" vertical="center"/>
    </xf>
    <xf numFmtId="2" fontId="16" fillId="2" borderId="17" xfId="2" applyNumberFormat="1" applyFont="1" applyFill="1" applyBorder="1" applyAlignment="1">
      <alignment horizontal="center" vertical="center"/>
    </xf>
    <xf numFmtId="0" fontId="26" fillId="7" borderId="36" xfId="2" applyFont="1" applyFill="1" applyBorder="1" applyAlignment="1">
      <alignment horizontal="center" vertical="center" wrapText="1"/>
    </xf>
    <xf numFmtId="0" fontId="26" fillId="7" borderId="34" xfId="2" applyFont="1" applyFill="1" applyBorder="1" applyAlignment="1">
      <alignment horizontal="center" vertical="center" wrapText="1"/>
    </xf>
    <xf numFmtId="0" fontId="26" fillId="7" borderId="20" xfId="2" applyFont="1" applyFill="1" applyBorder="1" applyAlignment="1">
      <alignment horizontal="center" vertical="center"/>
    </xf>
    <xf numFmtId="0" fontId="26" fillId="7" borderId="16" xfId="2" applyFont="1" applyFill="1" applyBorder="1" applyAlignment="1">
      <alignment horizontal="center" vertical="center"/>
    </xf>
    <xf numFmtId="0" fontId="26" fillId="7" borderId="38" xfId="2" applyFont="1" applyFill="1" applyBorder="1" applyAlignment="1">
      <alignment horizontal="center" vertical="center"/>
    </xf>
    <xf numFmtId="0" fontId="26" fillId="7" borderId="15" xfId="2" applyFont="1" applyFill="1" applyBorder="1" applyAlignment="1">
      <alignment horizontal="center" vertical="center"/>
    </xf>
    <xf numFmtId="0" fontId="26" fillId="7" borderId="18" xfId="2" applyFont="1" applyFill="1" applyBorder="1" applyAlignment="1">
      <alignment horizontal="center" vertical="center"/>
    </xf>
    <xf numFmtId="0" fontId="26" fillId="7" borderId="39" xfId="2" applyFont="1" applyFill="1" applyBorder="1" applyAlignment="1">
      <alignment horizontal="center" vertical="center"/>
    </xf>
    <xf numFmtId="0" fontId="27" fillId="5" borderId="12" xfId="2" applyFont="1" applyFill="1" applyBorder="1" applyAlignment="1">
      <alignment horizontal="center" vertical="center"/>
    </xf>
    <xf numFmtId="0" fontId="27" fillId="5" borderId="13" xfId="2" applyFont="1" applyFill="1" applyBorder="1" applyAlignment="1">
      <alignment horizontal="center" vertical="center"/>
    </xf>
    <xf numFmtId="0" fontId="22" fillId="5" borderId="15" xfId="2" applyFont="1" applyFill="1" applyBorder="1" applyAlignment="1">
      <alignment vertical="center"/>
    </xf>
    <xf numFmtId="0" fontId="22" fillId="5" borderId="19" xfId="2" applyFont="1" applyFill="1" applyBorder="1" applyAlignment="1">
      <alignment vertical="center"/>
    </xf>
    <xf numFmtId="0" fontId="26" fillId="7" borderId="25" xfId="2" applyFont="1" applyFill="1" applyBorder="1" applyAlignment="1">
      <alignment horizontal="center" vertical="center"/>
    </xf>
    <xf numFmtId="0" fontId="26" fillId="7" borderId="26" xfId="2" applyFont="1" applyFill="1" applyBorder="1" applyAlignment="1">
      <alignment horizontal="center" vertical="center"/>
    </xf>
    <xf numFmtId="0" fontId="26" fillId="7" borderId="37" xfId="2" applyFont="1" applyFill="1" applyBorder="1" applyAlignment="1">
      <alignment horizontal="center" vertical="center"/>
    </xf>
    <xf numFmtId="0" fontId="15" fillId="2" borderId="25" xfId="2" applyFont="1" applyFill="1" applyBorder="1" applyAlignment="1">
      <alignment horizontal="center" vertical="center"/>
    </xf>
    <xf numFmtId="0" fontId="15" fillId="2" borderId="26" xfId="2" applyFont="1" applyFill="1" applyBorder="1" applyAlignment="1">
      <alignment horizontal="center" vertical="center"/>
    </xf>
    <xf numFmtId="0" fontId="15" fillId="2" borderId="37" xfId="2" applyFont="1" applyFill="1" applyBorder="1" applyAlignment="1">
      <alignment horizontal="center" vertical="center"/>
    </xf>
    <xf numFmtId="0" fontId="15" fillId="2" borderId="40" xfId="2" applyFont="1" applyFill="1" applyBorder="1" applyAlignment="1">
      <alignment horizontal="center" vertical="center"/>
    </xf>
    <xf numFmtId="0" fontId="15" fillId="2" borderId="17" xfId="2" applyFont="1" applyFill="1" applyBorder="1" applyAlignment="1">
      <alignment horizontal="center" vertical="center"/>
    </xf>
    <xf numFmtId="0" fontId="15" fillId="2" borderId="12" xfId="2" applyFont="1" applyFill="1" applyBorder="1" applyAlignment="1">
      <alignment horizontal="center" vertical="center"/>
    </xf>
    <xf numFmtId="0" fontId="15" fillId="2" borderId="13" xfId="2" applyFont="1" applyFill="1" applyBorder="1" applyAlignment="1">
      <alignment horizontal="center" vertical="center"/>
    </xf>
    <xf numFmtId="2" fontId="15" fillId="2" borderId="20" xfId="2" applyNumberFormat="1" applyFont="1" applyFill="1" applyBorder="1" applyAlignment="1">
      <alignment horizontal="center" vertical="center"/>
    </xf>
    <xf numFmtId="2" fontId="15" fillId="2" borderId="17" xfId="2" applyNumberFormat="1" applyFont="1" applyFill="1" applyBorder="1" applyAlignment="1">
      <alignment horizontal="center" vertical="center"/>
    </xf>
    <xf numFmtId="0" fontId="16" fillId="2" borderId="15" xfId="2" applyFont="1" applyFill="1" applyBorder="1" applyAlignment="1">
      <alignment vertical="center"/>
    </xf>
    <xf numFmtId="0" fontId="16" fillId="2" borderId="19" xfId="2" applyFont="1" applyFill="1" applyBorder="1" applyAlignment="1">
      <alignment vertical="center"/>
    </xf>
    <xf numFmtId="0" fontId="15" fillId="0" borderId="33" xfId="2" applyFont="1" applyBorder="1" applyAlignment="1">
      <alignment vertical="center" wrapText="1"/>
    </xf>
    <xf numFmtId="0" fontId="15" fillId="0" borderId="34" xfId="2" applyFont="1" applyBorder="1" applyAlignment="1">
      <alignment vertical="center" wrapText="1"/>
    </xf>
    <xf numFmtId="0" fontId="15" fillId="0" borderId="33" xfId="2" applyFont="1" applyBorder="1" applyAlignment="1">
      <alignment horizontal="center" vertical="center" wrapText="1"/>
    </xf>
    <xf numFmtId="0" fontId="15" fillId="0" borderId="34" xfId="2" applyFont="1" applyBorder="1" applyAlignment="1">
      <alignment horizontal="center" vertical="center" wrapText="1"/>
    </xf>
    <xf numFmtId="0" fontId="15" fillId="0" borderId="36" xfId="2" applyFont="1" applyBorder="1" applyAlignment="1">
      <alignment horizontal="center" vertical="center" wrapText="1"/>
    </xf>
    <xf numFmtId="0" fontId="18" fillId="5" borderId="25" xfId="2" applyFont="1" applyFill="1" applyBorder="1" applyAlignment="1">
      <alignment horizontal="center" vertical="center"/>
    </xf>
    <xf numFmtId="0" fontId="18" fillId="5" borderId="26" xfId="2" applyFont="1" applyFill="1" applyBorder="1" applyAlignment="1">
      <alignment horizontal="center" vertical="center"/>
    </xf>
    <xf numFmtId="0" fontId="18" fillId="5" borderId="37" xfId="2" applyFont="1" applyFill="1" applyBorder="1" applyAlignment="1">
      <alignment horizontal="center" vertical="center"/>
    </xf>
    <xf numFmtId="0" fontId="15" fillId="0" borderId="40" xfId="2" applyFont="1" applyBorder="1" applyAlignment="1">
      <alignment horizontal="center" vertical="center"/>
    </xf>
    <xf numFmtId="0" fontId="15" fillId="0" borderId="17" xfId="2" applyFont="1" applyBorder="1" applyAlignment="1">
      <alignment horizontal="center" vertical="center"/>
    </xf>
    <xf numFmtId="0" fontId="15" fillId="0" borderId="12" xfId="2" applyFont="1" applyBorder="1" applyAlignment="1">
      <alignment horizontal="center" vertical="center"/>
    </xf>
    <xf numFmtId="0" fontId="15" fillId="0" borderId="13" xfId="2" applyFont="1" applyBorder="1" applyAlignment="1">
      <alignment horizontal="center" vertical="center"/>
    </xf>
    <xf numFmtId="0" fontId="18" fillId="5" borderId="36" xfId="2" applyFont="1" applyFill="1" applyBorder="1" applyAlignment="1">
      <alignment vertical="center" wrapText="1"/>
    </xf>
    <xf numFmtId="0" fontId="18" fillId="5" borderId="34" xfId="2" applyFont="1" applyFill="1" applyBorder="1" applyAlignment="1">
      <alignment vertical="center" wrapText="1"/>
    </xf>
    <xf numFmtId="0" fontId="18" fillId="5" borderId="36" xfId="2" applyFont="1" applyFill="1" applyBorder="1" applyAlignment="1">
      <alignment horizontal="center" vertical="center" wrapText="1"/>
    </xf>
    <xf numFmtId="0" fontId="18" fillId="5" borderId="34" xfId="2" applyFont="1" applyFill="1" applyBorder="1" applyAlignment="1">
      <alignment horizontal="center" vertical="center" wrapText="1"/>
    </xf>
    <xf numFmtId="0" fontId="18" fillId="5" borderId="20" xfId="2" applyFont="1" applyFill="1" applyBorder="1" applyAlignment="1">
      <alignment horizontal="center" vertical="center"/>
    </xf>
    <xf numFmtId="0" fontId="18" fillId="5" borderId="17" xfId="2" applyFont="1" applyFill="1" applyBorder="1" applyAlignment="1">
      <alignment horizontal="center" vertical="center"/>
    </xf>
    <xf numFmtId="0" fontId="18" fillId="5" borderId="15" xfId="2" applyFont="1" applyFill="1" applyBorder="1" applyAlignment="1">
      <alignment horizontal="center" vertical="center"/>
    </xf>
    <xf numFmtId="0" fontId="18" fillId="5" borderId="19" xfId="2" applyFont="1" applyFill="1" applyBorder="1" applyAlignment="1">
      <alignment horizontal="center" vertical="center"/>
    </xf>
    <xf numFmtId="0" fontId="18" fillId="5" borderId="16" xfId="2" applyFont="1" applyFill="1" applyBorder="1" applyAlignment="1">
      <alignment horizontal="center" vertical="center"/>
    </xf>
    <xf numFmtId="0" fontId="18" fillId="5" borderId="18" xfId="2" applyFont="1" applyFill="1" applyBorder="1" applyAlignment="1">
      <alignment horizontal="center" vertical="center"/>
    </xf>
    <xf numFmtId="0" fontId="16" fillId="2" borderId="20" xfId="2" applyFont="1" applyFill="1" applyBorder="1" applyAlignment="1">
      <alignment horizontal="center" vertical="center" wrapText="1"/>
    </xf>
    <xf numFmtId="0" fontId="16" fillId="2" borderId="16" xfId="2" applyFont="1" applyFill="1" applyBorder="1" applyAlignment="1">
      <alignment horizontal="center" vertical="center" wrapText="1"/>
    </xf>
    <xf numFmtId="0" fontId="16" fillId="2" borderId="17" xfId="2" applyFont="1" applyFill="1" applyBorder="1" applyAlignment="1">
      <alignment horizontal="center" vertical="center" wrapText="1"/>
    </xf>
    <xf numFmtId="0" fontId="16" fillId="2" borderId="12" xfId="2" applyFont="1" applyFill="1" applyBorder="1" applyAlignment="1">
      <alignment horizontal="center" vertical="center" wrapText="1"/>
    </xf>
    <xf numFmtId="0" fontId="16" fillId="2" borderId="0" xfId="2" applyFont="1" applyFill="1" applyAlignment="1">
      <alignment horizontal="center" vertical="center" wrapText="1"/>
    </xf>
    <xf numFmtId="0" fontId="16" fillId="2" borderId="13" xfId="2" applyFont="1" applyFill="1" applyBorder="1" applyAlignment="1">
      <alignment horizontal="center" vertical="center" wrapText="1"/>
    </xf>
    <xf numFmtId="0" fontId="16" fillId="2" borderId="15" xfId="2" applyFont="1" applyFill="1" applyBorder="1" applyAlignment="1">
      <alignment horizontal="center" vertical="center" wrapText="1"/>
    </xf>
    <xf numFmtId="0" fontId="16" fillId="2" borderId="18" xfId="2" applyFont="1" applyFill="1" applyBorder="1" applyAlignment="1">
      <alignment horizontal="center" vertical="center" wrapText="1"/>
    </xf>
    <xf numFmtId="0" fontId="16" fillId="2" borderId="19" xfId="2" applyFont="1" applyFill="1" applyBorder="1" applyAlignment="1">
      <alignment horizontal="center" vertical="center" wrapText="1"/>
    </xf>
    <xf numFmtId="0" fontId="16" fillId="2" borderId="16" xfId="2" applyFont="1" applyFill="1" applyBorder="1" applyAlignment="1">
      <alignment horizontal="justify" vertical="center"/>
    </xf>
    <xf numFmtId="0" fontId="16" fillId="2" borderId="17" xfId="2" applyFont="1" applyFill="1" applyBorder="1" applyAlignment="1">
      <alignment horizontal="justify" vertical="center"/>
    </xf>
    <xf numFmtId="0" fontId="16" fillId="2" borderId="0" xfId="2" applyFont="1" applyFill="1" applyAlignment="1">
      <alignment horizontal="justify" vertical="center"/>
    </xf>
    <xf numFmtId="0" fontId="16" fillId="2" borderId="13" xfId="2" applyFont="1" applyFill="1" applyBorder="1" applyAlignment="1">
      <alignment horizontal="justify" vertical="center"/>
    </xf>
    <xf numFmtId="0" fontId="16" fillId="2" borderId="18" xfId="2" applyFont="1" applyFill="1" applyBorder="1" applyAlignment="1">
      <alignment horizontal="justify" vertical="center"/>
    </xf>
    <xf numFmtId="0" fontId="16" fillId="2" borderId="19" xfId="2" applyFont="1" applyFill="1" applyBorder="1" applyAlignment="1">
      <alignment horizontal="justify" vertical="center"/>
    </xf>
    <xf numFmtId="0" fontId="17" fillId="2" borderId="16" xfId="2" applyFont="1" applyFill="1" applyBorder="1" applyAlignment="1">
      <alignment horizontal="center" vertical="center"/>
    </xf>
    <xf numFmtId="0" fontId="17" fillId="2" borderId="17" xfId="2" applyFont="1" applyFill="1" applyBorder="1" applyAlignment="1">
      <alignment horizontal="center" vertical="center"/>
    </xf>
    <xf numFmtId="0" fontId="17" fillId="2" borderId="0" xfId="2" applyFont="1" applyFill="1" applyAlignment="1">
      <alignment horizontal="center" vertical="center"/>
    </xf>
    <xf numFmtId="0" fontId="17" fillId="2" borderId="13" xfId="2" applyFont="1" applyFill="1" applyBorder="1" applyAlignment="1">
      <alignment horizontal="center" vertical="center"/>
    </xf>
    <xf numFmtId="0" fontId="17" fillId="2" borderId="18" xfId="2" applyFont="1" applyFill="1" applyBorder="1" applyAlignment="1">
      <alignment horizontal="center" vertical="center"/>
    </xf>
    <xf numFmtId="0" fontId="17" fillId="2" borderId="19" xfId="2" applyFont="1" applyFill="1" applyBorder="1" applyAlignment="1">
      <alignment horizontal="center" vertical="center"/>
    </xf>
    <xf numFmtId="0" fontId="19" fillId="4" borderId="0" xfId="2" applyFont="1" applyFill="1" applyAlignment="1">
      <alignment horizontal="center" vertical="center"/>
    </xf>
    <xf numFmtId="0" fontId="19" fillId="6" borderId="18" xfId="2" applyFont="1" applyFill="1" applyBorder="1" applyAlignment="1">
      <alignment horizontal="center" vertical="center"/>
    </xf>
    <xf numFmtId="0" fontId="16" fillId="0" borderId="15" xfId="2" applyFont="1" applyBorder="1" applyAlignment="1">
      <alignment vertical="center"/>
    </xf>
    <xf numFmtId="0" fontId="16" fillId="0" borderId="19" xfId="2" applyFont="1" applyBorder="1" applyAlignment="1">
      <alignment vertical="center"/>
    </xf>
    <xf numFmtId="0" fontId="16" fillId="2" borderId="20" xfId="2" applyFont="1" applyFill="1" applyBorder="1" applyAlignment="1">
      <alignment horizontal="justify" vertical="center" wrapText="1"/>
    </xf>
    <xf numFmtId="0" fontId="16" fillId="2" borderId="12" xfId="2" applyFont="1" applyFill="1" applyBorder="1" applyAlignment="1">
      <alignment horizontal="justify" vertical="center"/>
    </xf>
    <xf numFmtId="0" fontId="16" fillId="2" borderId="15" xfId="2" applyFont="1" applyFill="1" applyBorder="1" applyAlignment="1">
      <alignment horizontal="justify" vertical="center"/>
    </xf>
  </cellXfs>
  <cellStyles count="4">
    <cellStyle name="Millares" xfId="1" builtinId="3"/>
    <cellStyle name="Normal" xfId="0" builtinId="0"/>
    <cellStyle name="Normal 2" xfId="2" xr:uid="{00000000-0005-0000-0000-000002000000}"/>
    <cellStyle name="Porcentaje 3" xfId="3" xr:uid="{00000000-0005-0000-0000-000003000000}"/>
  </cellStyles>
  <dxfs count="0"/>
  <tableStyles count="0" defaultTableStyle="TableStyleMedium9" defaultPivotStyle="PivotStyleLight16"/>
  <colors>
    <mruColors>
      <color rgb="FF9A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2025">
      <a:dk1>
        <a:sysClr val="windowText" lastClr="000000"/>
      </a:dk1>
      <a:lt1>
        <a:sysClr val="window" lastClr="FFFFFF"/>
      </a:lt1>
      <a:dk2>
        <a:srgbClr val="44546A"/>
      </a:dk2>
      <a:lt2>
        <a:srgbClr val="E7E6E6"/>
      </a:lt2>
      <a:accent1>
        <a:srgbClr val="161A1D"/>
      </a:accent1>
      <a:accent2>
        <a:srgbClr val="9B2247"/>
      </a:accent2>
      <a:accent3>
        <a:srgbClr val="A57F2C"/>
      </a:accent3>
      <a:accent4>
        <a:srgbClr val="98989A"/>
      </a:accent4>
      <a:accent5>
        <a:srgbClr val="611232"/>
      </a:accent5>
      <a:accent6>
        <a:srgbClr val="E6D194"/>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5"/>
  <sheetViews>
    <sheetView tabSelected="1" view="pageLayout" topLeftCell="B1" zoomScaleNormal="100" zoomScaleSheetLayoutView="100" workbookViewId="0">
      <selection activeCell="G9" sqref="G9"/>
    </sheetView>
  </sheetViews>
  <sheetFormatPr baseColWidth="10" defaultRowHeight="12.75" x14ac:dyDescent="0.2"/>
  <cols>
    <col min="1" max="1" width="14" customWidth="1"/>
    <col min="2" max="2" width="16.28515625" customWidth="1"/>
    <col min="3" max="3" width="14.7109375" customWidth="1"/>
    <col min="4" max="4" width="15" customWidth="1"/>
    <col min="5" max="5" width="13.85546875" customWidth="1"/>
    <col min="6" max="6" width="14.42578125" customWidth="1"/>
    <col min="7" max="7" width="15.28515625" customWidth="1"/>
    <col min="8" max="8" width="15.140625" customWidth="1"/>
    <col min="9" max="9" width="12.85546875" customWidth="1"/>
    <col min="10" max="10" width="12.7109375" customWidth="1"/>
    <col min="11" max="11" width="12.140625" customWidth="1"/>
    <col min="12" max="12" width="12.28515625" customWidth="1"/>
    <col min="13" max="13" width="12.140625" customWidth="1"/>
  </cols>
  <sheetData>
    <row r="1" spans="1:13" s="79" customFormat="1" ht="12" customHeight="1" x14ac:dyDescent="0.2"/>
    <row r="2" spans="1:13" ht="16.5" thickBot="1" x14ac:dyDescent="0.3">
      <c r="A2" s="108" t="s">
        <v>71</v>
      </c>
      <c r="B2" s="109"/>
      <c r="C2" s="109"/>
      <c r="D2" s="109"/>
      <c r="E2" s="109"/>
      <c r="F2" s="109"/>
      <c r="G2" s="109"/>
      <c r="H2" s="109"/>
      <c r="I2" s="109"/>
      <c r="J2" s="109"/>
      <c r="K2" s="109"/>
      <c r="L2" s="109"/>
      <c r="M2" s="110"/>
    </row>
    <row r="3" spans="1:13" s="79" customFormat="1" ht="23.25" x14ac:dyDescent="0.35">
      <c r="A3" s="99" t="s">
        <v>72</v>
      </c>
      <c r="B3" s="100"/>
      <c r="C3" s="100"/>
      <c r="D3" s="100"/>
      <c r="E3" s="100"/>
      <c r="F3" s="100"/>
      <c r="G3" s="100"/>
      <c r="H3" s="100"/>
      <c r="I3" s="100"/>
      <c r="J3" s="100"/>
      <c r="K3" s="100"/>
      <c r="L3" s="100"/>
      <c r="M3" s="101"/>
    </row>
    <row r="4" spans="1:13" s="79" customFormat="1" ht="15.75" x14ac:dyDescent="0.25">
      <c r="A4" s="80"/>
      <c r="B4" s="81"/>
      <c r="C4" s="81"/>
      <c r="D4" s="81"/>
      <c r="E4" s="82" t="s">
        <v>16</v>
      </c>
      <c r="F4" s="81"/>
      <c r="G4" s="81"/>
      <c r="H4" s="81"/>
      <c r="I4" s="81"/>
      <c r="J4" s="81"/>
      <c r="K4" s="81"/>
      <c r="L4" s="81"/>
      <c r="M4" s="83"/>
    </row>
    <row r="5" spans="1:13" ht="15.75" x14ac:dyDescent="0.25">
      <c r="A5" s="102" t="s">
        <v>68</v>
      </c>
      <c r="B5" s="103"/>
      <c r="C5" s="103"/>
      <c r="D5" s="103"/>
      <c r="E5" s="103"/>
      <c r="F5" s="103"/>
      <c r="G5" s="103"/>
      <c r="H5" s="103"/>
      <c r="I5" s="103"/>
      <c r="J5" s="103"/>
      <c r="K5" s="103"/>
      <c r="L5" s="103"/>
      <c r="M5" s="104"/>
    </row>
    <row r="6" spans="1:13" ht="16.5" thickBot="1" x14ac:dyDescent="0.3">
      <c r="A6" s="102" t="s">
        <v>3</v>
      </c>
      <c r="B6" s="103"/>
      <c r="C6" s="103"/>
      <c r="D6" s="103"/>
      <c r="E6" s="103"/>
      <c r="F6" s="103"/>
      <c r="G6" s="103"/>
      <c r="H6" s="103"/>
      <c r="I6" s="103"/>
      <c r="J6" s="103"/>
      <c r="K6" s="103"/>
      <c r="L6" s="103"/>
      <c r="M6" s="104"/>
    </row>
    <row r="7" spans="1:13" ht="13.5" thickBot="1" x14ac:dyDescent="0.25">
      <c r="A7" s="105" t="s">
        <v>4</v>
      </c>
      <c r="B7" s="106"/>
      <c r="C7" s="106"/>
      <c r="D7" s="106"/>
      <c r="E7" s="106"/>
      <c r="F7" s="106"/>
      <c r="G7" s="106"/>
      <c r="H7" s="106"/>
      <c r="I7" s="106"/>
      <c r="J7" s="106"/>
      <c r="K7" s="106"/>
      <c r="L7" s="106"/>
      <c r="M7" s="107"/>
    </row>
    <row r="8" spans="1:13" x14ac:dyDescent="0.2">
      <c r="A8" s="111" t="s">
        <v>11</v>
      </c>
      <c r="B8" s="113" t="s">
        <v>13</v>
      </c>
      <c r="C8" s="113" t="s">
        <v>5</v>
      </c>
      <c r="D8" s="115" t="s">
        <v>65</v>
      </c>
      <c r="E8" s="116"/>
      <c r="F8" s="116"/>
      <c r="G8" s="116"/>
      <c r="H8" s="116"/>
      <c r="I8" s="116"/>
      <c r="J8" s="117"/>
      <c r="K8" s="118" t="s">
        <v>14</v>
      </c>
      <c r="L8" s="118" t="s">
        <v>17</v>
      </c>
      <c r="M8" s="97" t="s">
        <v>15</v>
      </c>
    </row>
    <row r="9" spans="1:13" ht="60.75" customHeight="1" thickBot="1" x14ac:dyDescent="0.25">
      <c r="A9" s="112"/>
      <c r="B9" s="114"/>
      <c r="C9" s="114"/>
      <c r="D9" s="84" t="s">
        <v>6</v>
      </c>
      <c r="E9" s="85" t="s">
        <v>12</v>
      </c>
      <c r="F9" s="84" t="s">
        <v>63</v>
      </c>
      <c r="G9" s="86" t="s">
        <v>18</v>
      </c>
      <c r="H9" s="84" t="s">
        <v>7</v>
      </c>
      <c r="I9" s="84" t="s">
        <v>8</v>
      </c>
      <c r="J9" s="84" t="s">
        <v>9</v>
      </c>
      <c r="K9" s="119"/>
      <c r="L9" s="119"/>
      <c r="M9" s="98"/>
    </row>
    <row r="10" spans="1:13" ht="13.5" thickTop="1" x14ac:dyDescent="0.2">
      <c r="A10" s="5" t="s">
        <v>1</v>
      </c>
      <c r="B10" s="4">
        <v>68165.3</v>
      </c>
      <c r="C10" s="44">
        <v>147036.1</v>
      </c>
      <c r="D10" s="44">
        <v>147036.1</v>
      </c>
      <c r="E10" s="45">
        <f>D10/C10</f>
        <v>1</v>
      </c>
      <c r="F10" s="44">
        <v>154449.9</v>
      </c>
      <c r="G10" s="46">
        <f>SUM(F10)/D10</f>
        <v>1.0504216311504453</v>
      </c>
      <c r="H10" s="44">
        <v>0</v>
      </c>
      <c r="I10" s="47">
        <f>F10+H10</f>
        <v>154449.9</v>
      </c>
      <c r="J10" s="48">
        <f>D10-I10</f>
        <v>-7413.7999999999884</v>
      </c>
      <c r="K10" s="49">
        <f>I10/D10</f>
        <v>1.0504216311504453</v>
      </c>
      <c r="L10" s="50">
        <f>SUM(I10)*100%/D10-1</f>
        <v>5.042163115044529E-2</v>
      </c>
      <c r="M10" s="51">
        <f>I10/C10</f>
        <v>1.0504216311504453</v>
      </c>
    </row>
    <row r="11" spans="1:13" x14ac:dyDescent="0.2">
      <c r="A11" s="6" t="s">
        <v>2</v>
      </c>
      <c r="B11" s="2">
        <v>330436.2</v>
      </c>
      <c r="C11" s="52">
        <v>335100.2</v>
      </c>
      <c r="D11" s="52">
        <v>335100.2</v>
      </c>
      <c r="E11" s="53">
        <f t="shared" ref="E11:E12" si="0">D11/C11</f>
        <v>1</v>
      </c>
      <c r="F11" s="52">
        <v>335100.2</v>
      </c>
      <c r="G11" s="46">
        <f>SUM(F11)/D11</f>
        <v>1</v>
      </c>
      <c r="H11" s="52">
        <v>0</v>
      </c>
      <c r="I11" s="54">
        <f t="shared" ref="I11:I12" si="1">F11+H11</f>
        <v>335100.2</v>
      </c>
      <c r="J11" s="55">
        <f t="shared" ref="J11:J12" si="2">D11-I11</f>
        <v>0</v>
      </c>
      <c r="K11" s="56">
        <f t="shared" ref="K11:K12" si="3">I11/D11</f>
        <v>1</v>
      </c>
      <c r="L11" s="50">
        <f>SUM(I11)*100%/D11-1</f>
        <v>0</v>
      </c>
      <c r="M11" s="57">
        <f t="shared" ref="M11:M12" si="4">I11/C11</f>
        <v>1</v>
      </c>
    </row>
    <row r="12" spans="1:13" ht="13.5" thickBot="1" x14ac:dyDescent="0.25">
      <c r="A12" s="7" t="s">
        <v>0</v>
      </c>
      <c r="B12" s="3">
        <f>SUM(B10:B11)</f>
        <v>398601.5</v>
      </c>
      <c r="C12" s="3">
        <f t="shared" ref="C12:H12" si="5">SUM(C10:C11)</f>
        <v>482136.30000000005</v>
      </c>
      <c r="D12" s="3">
        <f t="shared" si="5"/>
        <v>482136.30000000005</v>
      </c>
      <c r="E12" s="59">
        <f t="shared" si="0"/>
        <v>1</v>
      </c>
      <c r="F12" s="58">
        <f t="shared" si="5"/>
        <v>489550.1</v>
      </c>
      <c r="G12" s="60">
        <f>SUM(F12)/D12</f>
        <v>1.0153769794972913</v>
      </c>
      <c r="H12" s="58">
        <f t="shared" si="5"/>
        <v>0</v>
      </c>
      <c r="I12" s="58">
        <f t="shared" si="1"/>
        <v>489550.1</v>
      </c>
      <c r="J12" s="61">
        <f t="shared" si="2"/>
        <v>-7413.7999999999302</v>
      </c>
      <c r="K12" s="62">
        <f t="shared" si="3"/>
        <v>1.0153769794972913</v>
      </c>
      <c r="L12" s="50">
        <f>SUM(I12)*100%/D12-1</f>
        <v>1.5376979497291332E-2</v>
      </c>
      <c r="M12" s="63">
        <f t="shared" si="4"/>
        <v>1.0153769794972913</v>
      </c>
    </row>
    <row r="13" spans="1:13" ht="13.5" thickBot="1" x14ac:dyDescent="0.25">
      <c r="A13" s="105" t="s">
        <v>10</v>
      </c>
      <c r="B13" s="106"/>
      <c r="C13" s="106"/>
      <c r="D13" s="106"/>
      <c r="E13" s="106"/>
      <c r="F13" s="106"/>
      <c r="G13" s="106"/>
      <c r="H13" s="106"/>
      <c r="I13" s="106"/>
      <c r="J13" s="106"/>
      <c r="K13" s="106"/>
      <c r="L13" s="106"/>
      <c r="M13" s="107"/>
    </row>
    <row r="14" spans="1:13" x14ac:dyDescent="0.2">
      <c r="A14" s="111" t="s">
        <v>48</v>
      </c>
      <c r="B14" s="113" t="s">
        <v>13</v>
      </c>
      <c r="C14" s="113" t="s">
        <v>5</v>
      </c>
      <c r="D14" s="115" t="s">
        <v>65</v>
      </c>
      <c r="E14" s="116"/>
      <c r="F14" s="116"/>
      <c r="G14" s="116"/>
      <c r="H14" s="116"/>
      <c r="I14" s="116"/>
      <c r="J14" s="117"/>
      <c r="K14" s="118" t="s">
        <v>49</v>
      </c>
      <c r="L14" s="118" t="s">
        <v>50</v>
      </c>
      <c r="M14" s="97" t="s">
        <v>51</v>
      </c>
    </row>
    <row r="15" spans="1:13" ht="53.25" customHeight="1" thickBot="1" x14ac:dyDescent="0.25">
      <c r="A15" s="124"/>
      <c r="B15" s="125"/>
      <c r="C15" s="125"/>
      <c r="D15" s="87" t="s">
        <v>6</v>
      </c>
      <c r="E15" s="88" t="s">
        <v>52</v>
      </c>
      <c r="F15" s="87" t="s">
        <v>64</v>
      </c>
      <c r="G15" s="86" t="s">
        <v>53</v>
      </c>
      <c r="H15" s="87" t="s">
        <v>54</v>
      </c>
      <c r="I15" s="87" t="s">
        <v>55</v>
      </c>
      <c r="J15" s="87" t="s">
        <v>9</v>
      </c>
      <c r="K15" s="126"/>
      <c r="L15" s="119"/>
      <c r="M15" s="127"/>
    </row>
    <row r="16" spans="1:13" ht="13.5" thickTop="1" x14ac:dyDescent="0.2">
      <c r="A16" s="10">
        <v>1000</v>
      </c>
      <c r="B16" s="11">
        <v>289042.8</v>
      </c>
      <c r="C16" s="64">
        <v>296488.09999999998</v>
      </c>
      <c r="D16" s="52">
        <v>296488.09999999998</v>
      </c>
      <c r="E16" s="53">
        <f>D16/C16</f>
        <v>1</v>
      </c>
      <c r="F16" s="52">
        <v>292437.8</v>
      </c>
      <c r="G16" s="46">
        <f>SUM(F16)/D16</f>
        <v>0.98633908072533105</v>
      </c>
      <c r="H16" s="52">
        <v>0</v>
      </c>
      <c r="I16" s="65">
        <f>F16+H16</f>
        <v>292437.8</v>
      </c>
      <c r="J16" s="66">
        <f>D16-I16</f>
        <v>4050.2999999999884</v>
      </c>
      <c r="K16" s="56">
        <f>I16/D16</f>
        <v>0.98633908072533105</v>
      </c>
      <c r="L16" s="50">
        <f>SUM(I16)*100%/D16-1</f>
        <v>-1.3660919274668948E-2</v>
      </c>
      <c r="M16" s="57">
        <f>I16/C16</f>
        <v>0.98633908072533105</v>
      </c>
    </row>
    <row r="17" spans="1:13" x14ac:dyDescent="0.2">
      <c r="A17" s="10">
        <v>2000</v>
      </c>
      <c r="B17" s="11">
        <v>12040.4</v>
      </c>
      <c r="C17" s="52">
        <v>33490.699999999997</v>
      </c>
      <c r="D17" s="52">
        <v>33490.699999999997</v>
      </c>
      <c r="E17" s="53">
        <f t="shared" ref="E17:E23" si="6">D17/C17</f>
        <v>1</v>
      </c>
      <c r="F17" s="52">
        <v>7910.4</v>
      </c>
      <c r="G17" s="46">
        <f t="shared" ref="G17:G24" si="7">SUM(F17)/D17</f>
        <v>0.23619691436727211</v>
      </c>
      <c r="H17" s="52">
        <v>0</v>
      </c>
      <c r="I17" s="65">
        <f t="shared" ref="I17:I22" si="8">F17+H17</f>
        <v>7910.4</v>
      </c>
      <c r="J17" s="66">
        <f t="shared" ref="J17:J22" si="9">D17-I17</f>
        <v>25580.299999999996</v>
      </c>
      <c r="K17" s="56">
        <f t="shared" ref="K17:K24" si="10">I17/D17</f>
        <v>0.23619691436727211</v>
      </c>
      <c r="L17" s="50">
        <f t="shared" ref="L17:L24" si="11">SUM(I17)*100%/D17-1</f>
        <v>-0.76380308563272792</v>
      </c>
      <c r="M17" s="57">
        <f t="shared" ref="M17:M24" si="12">I17/C17</f>
        <v>0.23619691436727211</v>
      </c>
    </row>
    <row r="18" spans="1:13" x14ac:dyDescent="0.2">
      <c r="A18" s="10">
        <v>3100</v>
      </c>
      <c r="B18" s="11">
        <v>95676.7</v>
      </c>
      <c r="C18" s="52">
        <v>253951.3</v>
      </c>
      <c r="D18" s="52">
        <v>253951.3</v>
      </c>
      <c r="E18" s="53">
        <f t="shared" si="6"/>
        <v>1</v>
      </c>
      <c r="F18" s="52">
        <v>167363.09999999998</v>
      </c>
      <c r="G18" s="46">
        <f t="shared" si="7"/>
        <v>0.65903620103539529</v>
      </c>
      <c r="H18" s="52">
        <v>0</v>
      </c>
      <c r="I18" s="65">
        <f t="shared" si="8"/>
        <v>167363.09999999998</v>
      </c>
      <c r="J18" s="66">
        <f t="shared" si="9"/>
        <v>86588.200000000012</v>
      </c>
      <c r="K18" s="56">
        <f t="shared" si="10"/>
        <v>0.65903620103539529</v>
      </c>
      <c r="L18" s="50">
        <f t="shared" si="11"/>
        <v>-0.34096379896460471</v>
      </c>
      <c r="M18" s="57">
        <f t="shared" si="12"/>
        <v>0.65903620103539529</v>
      </c>
    </row>
    <row r="19" spans="1:13" x14ac:dyDescent="0.2">
      <c r="A19" s="10" t="s">
        <v>56</v>
      </c>
      <c r="B19" s="11">
        <v>1841.6</v>
      </c>
      <c r="C19" s="52">
        <v>1841.6</v>
      </c>
      <c r="D19" s="52">
        <v>1841.6</v>
      </c>
      <c r="E19" s="53">
        <f t="shared" si="6"/>
        <v>1</v>
      </c>
      <c r="F19" s="52">
        <v>918</v>
      </c>
      <c r="G19" s="46">
        <f t="shared" si="7"/>
        <v>0.49847958297132933</v>
      </c>
      <c r="H19" s="52">
        <v>0</v>
      </c>
      <c r="I19" s="65">
        <f t="shared" si="8"/>
        <v>918</v>
      </c>
      <c r="J19" s="66">
        <f t="shared" si="9"/>
        <v>923.59999999999991</v>
      </c>
      <c r="K19" s="56">
        <f t="shared" si="10"/>
        <v>0.49847958297132933</v>
      </c>
      <c r="L19" s="50">
        <f t="shared" si="11"/>
        <v>-0.50152041702867067</v>
      </c>
      <c r="M19" s="57">
        <f t="shared" si="12"/>
        <v>0.49847958297132933</v>
      </c>
    </row>
    <row r="20" spans="1:13" x14ac:dyDescent="0.2">
      <c r="A20" s="12" t="s">
        <v>57</v>
      </c>
      <c r="B20" s="13">
        <f>B16+B17+B18+B19</f>
        <v>398601.5</v>
      </c>
      <c r="C20" s="67">
        <f t="shared" ref="C20:D20" si="13">C16+C17+C18+C19</f>
        <v>585771.69999999995</v>
      </c>
      <c r="D20" s="67">
        <f t="shared" si="13"/>
        <v>585771.69999999995</v>
      </c>
      <c r="E20" s="68">
        <f>SUM(D20)/C20</f>
        <v>1</v>
      </c>
      <c r="F20" s="67">
        <f t="shared" ref="F20" si="14">F16+F17+F18+F19</f>
        <v>468629.3</v>
      </c>
      <c r="G20" s="60">
        <f t="shared" si="7"/>
        <v>0.80002038336778647</v>
      </c>
      <c r="H20" s="67">
        <f t="shared" ref="H20:J20" si="15">H16+H17+H18+H19</f>
        <v>0</v>
      </c>
      <c r="I20" s="67">
        <f t="shared" si="15"/>
        <v>468629.3</v>
      </c>
      <c r="J20" s="69">
        <f t="shared" si="15"/>
        <v>117142.39999999999</v>
      </c>
      <c r="K20" s="70">
        <f t="shared" si="10"/>
        <v>0.80002038336778647</v>
      </c>
      <c r="L20" s="50">
        <f t="shared" si="11"/>
        <v>-0.19997961663221353</v>
      </c>
      <c r="M20" s="71">
        <f t="shared" si="12"/>
        <v>0.80002038336778647</v>
      </c>
    </row>
    <row r="21" spans="1:13" x14ac:dyDescent="0.2">
      <c r="A21" s="10">
        <v>5000</v>
      </c>
      <c r="B21" s="11">
        <v>0</v>
      </c>
      <c r="C21" s="72">
        <v>1595</v>
      </c>
      <c r="D21" s="52">
        <v>1595</v>
      </c>
      <c r="E21" s="53">
        <f t="shared" si="6"/>
        <v>1</v>
      </c>
      <c r="F21" s="52">
        <v>411.4</v>
      </c>
      <c r="G21" s="46">
        <f t="shared" si="7"/>
        <v>0.25793103448275861</v>
      </c>
      <c r="H21" s="52">
        <v>0</v>
      </c>
      <c r="I21" s="65">
        <f t="shared" si="8"/>
        <v>411.4</v>
      </c>
      <c r="J21" s="66">
        <f t="shared" si="9"/>
        <v>1183.5999999999999</v>
      </c>
      <c r="K21" s="56">
        <f t="shared" si="10"/>
        <v>0.25793103448275861</v>
      </c>
      <c r="L21" s="50">
        <f t="shared" si="11"/>
        <v>-0.74206896551724144</v>
      </c>
      <c r="M21" s="57">
        <f t="shared" si="12"/>
        <v>0.25793103448275861</v>
      </c>
    </row>
    <row r="22" spans="1:13" x14ac:dyDescent="0.2">
      <c r="A22" s="10">
        <v>6000</v>
      </c>
      <c r="B22" s="11">
        <v>0</v>
      </c>
      <c r="C22" s="72">
        <v>5627.1</v>
      </c>
      <c r="D22" s="52">
        <v>5627.1</v>
      </c>
      <c r="E22" s="53">
        <f t="shared" si="6"/>
        <v>1</v>
      </c>
      <c r="F22" s="52">
        <v>781.8</v>
      </c>
      <c r="G22" s="46">
        <f t="shared" si="7"/>
        <v>0.13893479767553446</v>
      </c>
      <c r="H22" s="52">
        <v>0</v>
      </c>
      <c r="I22" s="65">
        <f t="shared" si="8"/>
        <v>781.8</v>
      </c>
      <c r="J22" s="66">
        <f t="shared" si="9"/>
        <v>4845.3</v>
      </c>
      <c r="K22" s="56">
        <f t="shared" si="10"/>
        <v>0.13893479767553446</v>
      </c>
      <c r="L22" s="50">
        <f t="shared" si="11"/>
        <v>-0.8610652023244656</v>
      </c>
      <c r="M22" s="57">
        <f t="shared" si="12"/>
        <v>0.13893479767553446</v>
      </c>
    </row>
    <row r="23" spans="1:13" x14ac:dyDescent="0.2">
      <c r="A23" s="12" t="s">
        <v>57</v>
      </c>
      <c r="B23" s="13">
        <f>B21+B22</f>
        <v>0</v>
      </c>
      <c r="C23" s="67">
        <f t="shared" ref="C23:J23" si="16">C21+C22</f>
        <v>7222.1</v>
      </c>
      <c r="D23" s="67">
        <f t="shared" si="16"/>
        <v>7222.1</v>
      </c>
      <c r="E23" s="68">
        <f t="shared" si="6"/>
        <v>1</v>
      </c>
      <c r="F23" s="67">
        <f t="shared" si="16"/>
        <v>1193.1999999999998</v>
      </c>
      <c r="G23" s="60">
        <f t="shared" si="7"/>
        <v>0.16521510364021541</v>
      </c>
      <c r="H23" s="67">
        <f t="shared" si="16"/>
        <v>0</v>
      </c>
      <c r="I23" s="67">
        <f t="shared" si="16"/>
        <v>1193.1999999999998</v>
      </c>
      <c r="J23" s="69">
        <f t="shared" si="16"/>
        <v>6028.9</v>
      </c>
      <c r="K23" s="70">
        <f t="shared" si="10"/>
        <v>0.16521510364021541</v>
      </c>
      <c r="L23" s="50">
        <f t="shared" si="11"/>
        <v>-0.83478489635978459</v>
      </c>
      <c r="M23" s="71">
        <f t="shared" si="12"/>
        <v>0.16521510364021541</v>
      </c>
    </row>
    <row r="24" spans="1:13" ht="13.5" thickBot="1" x14ac:dyDescent="0.25">
      <c r="A24" s="14" t="s">
        <v>0</v>
      </c>
      <c r="B24" s="15">
        <f>B20+B23</f>
        <v>398601.5</v>
      </c>
      <c r="C24" s="73">
        <f t="shared" ref="C24:J24" si="17">C20+C23</f>
        <v>592993.79999999993</v>
      </c>
      <c r="D24" s="73">
        <f t="shared" si="17"/>
        <v>592993.79999999993</v>
      </c>
      <c r="E24" s="74">
        <f>E20</f>
        <v>1</v>
      </c>
      <c r="F24" s="73">
        <f t="shared" si="17"/>
        <v>469822.5</v>
      </c>
      <c r="G24" s="75">
        <f t="shared" si="7"/>
        <v>0.79228905934598315</v>
      </c>
      <c r="H24" s="73">
        <f t="shared" si="17"/>
        <v>0</v>
      </c>
      <c r="I24" s="73">
        <f t="shared" si="17"/>
        <v>469822.5</v>
      </c>
      <c r="J24" s="73">
        <f t="shared" si="17"/>
        <v>123171.29999999999</v>
      </c>
      <c r="K24" s="76">
        <f t="shared" si="10"/>
        <v>0.79228905934598315</v>
      </c>
      <c r="L24" s="77">
        <f t="shared" si="11"/>
        <v>-0.20771094065401685</v>
      </c>
      <c r="M24" s="78">
        <f t="shared" si="12"/>
        <v>0.79228905934598315</v>
      </c>
    </row>
    <row r="25" spans="1:13" ht="13.5" customHeight="1" thickBot="1" x14ac:dyDescent="0.25">
      <c r="A25" s="16"/>
      <c r="B25" s="17"/>
      <c r="C25" s="17"/>
      <c r="D25" s="16"/>
      <c r="E25" s="16"/>
      <c r="F25" s="16"/>
      <c r="G25" s="16"/>
      <c r="H25" s="16"/>
      <c r="I25" s="16"/>
      <c r="J25" s="16"/>
      <c r="K25" s="16"/>
      <c r="L25" s="16"/>
      <c r="M25" s="18"/>
    </row>
    <row r="26" spans="1:13" ht="23.25" thickBot="1" x14ac:dyDescent="0.25">
      <c r="A26" s="19" t="s">
        <v>58</v>
      </c>
      <c r="B26" s="20"/>
      <c r="C26" s="21">
        <v>2540.1</v>
      </c>
      <c r="D26" s="16"/>
      <c r="E26" s="16"/>
      <c r="F26" s="16"/>
      <c r="G26" s="16"/>
      <c r="H26" s="16"/>
      <c r="I26" s="16"/>
      <c r="J26" s="16"/>
      <c r="K26" s="16"/>
      <c r="L26" s="16"/>
      <c r="M26" s="18"/>
    </row>
    <row r="27" spans="1:13" ht="13.5" thickBot="1" x14ac:dyDescent="0.25">
      <c r="A27" s="22"/>
      <c r="B27" s="22"/>
      <c r="C27" s="22"/>
      <c r="D27" s="22"/>
      <c r="E27" s="22"/>
      <c r="F27" s="23"/>
      <c r="G27" s="23"/>
      <c r="H27" s="23"/>
      <c r="I27" s="23"/>
      <c r="J27" s="23"/>
      <c r="K27" s="24"/>
      <c r="L27" s="24"/>
      <c r="M27" s="24"/>
    </row>
    <row r="28" spans="1:13" ht="23.25" thickBot="1" x14ac:dyDescent="0.25">
      <c r="A28" s="19" t="s">
        <v>59</v>
      </c>
      <c r="B28" s="20"/>
      <c r="C28" s="21">
        <v>328284</v>
      </c>
      <c r="D28" s="22"/>
      <c r="E28" s="22"/>
      <c r="F28" s="23"/>
      <c r="G28" s="23"/>
      <c r="H28" s="23"/>
      <c r="I28" s="23"/>
      <c r="J28" s="23"/>
      <c r="K28" s="24"/>
      <c r="L28" s="24"/>
      <c r="M28" s="24"/>
    </row>
    <row r="29" spans="1:13" ht="13.5" thickBot="1" x14ac:dyDescent="0.25">
      <c r="A29" s="25"/>
      <c r="B29" s="17"/>
      <c r="C29" s="17"/>
      <c r="D29" s="22"/>
      <c r="E29" s="22"/>
      <c r="F29" s="23"/>
      <c r="G29" s="23"/>
      <c r="H29" s="23"/>
      <c r="I29" s="23"/>
      <c r="J29" s="23"/>
      <c r="K29" s="24"/>
      <c r="L29" s="24"/>
      <c r="M29" s="24"/>
    </row>
    <row r="30" spans="1:13" ht="13.5" thickBot="1" x14ac:dyDescent="0.25">
      <c r="A30" s="19" t="s">
        <v>60</v>
      </c>
      <c r="B30" s="20"/>
      <c r="C30" s="21"/>
      <c r="D30" s="22"/>
      <c r="E30" s="22"/>
      <c r="F30" s="23"/>
      <c r="G30" s="23"/>
      <c r="H30" s="23"/>
      <c r="I30" s="23"/>
      <c r="J30" s="23"/>
      <c r="K30" s="24"/>
      <c r="L30" s="24"/>
      <c r="M30" s="24"/>
    </row>
    <row r="31" spans="1:13" ht="13.5" thickBot="1" x14ac:dyDescent="0.25">
      <c r="A31" s="25"/>
      <c r="B31" s="17"/>
      <c r="C31" s="17"/>
      <c r="D31" s="22"/>
      <c r="E31" s="22"/>
      <c r="F31" s="23"/>
      <c r="G31" s="23"/>
      <c r="H31" s="23"/>
      <c r="I31" s="23"/>
      <c r="J31" s="23"/>
      <c r="K31" s="24"/>
      <c r="L31" s="24"/>
      <c r="M31" s="24"/>
    </row>
    <row r="32" spans="1:13" ht="23.25" thickBot="1" x14ac:dyDescent="0.25">
      <c r="A32" s="19" t="s">
        <v>61</v>
      </c>
      <c r="B32" s="20"/>
      <c r="C32" s="21">
        <f>+F12-F24-C26+C28-C30</f>
        <v>345471.5</v>
      </c>
      <c r="D32" s="22"/>
      <c r="E32" s="22"/>
      <c r="F32" s="23"/>
      <c r="G32" s="23"/>
      <c r="H32" s="23"/>
      <c r="I32" s="23"/>
      <c r="J32" s="23"/>
      <c r="K32" s="24"/>
      <c r="L32" s="24"/>
      <c r="M32" s="24"/>
    </row>
    <row r="33" spans="1:13" x14ac:dyDescent="0.2">
      <c r="D33" s="1"/>
      <c r="E33" s="1"/>
      <c r="F33" s="1"/>
      <c r="G33" s="1"/>
    </row>
    <row r="34" spans="1:13" ht="13.5" thickBot="1" x14ac:dyDescent="0.25">
      <c r="A34" s="120" t="s">
        <v>62</v>
      </c>
      <c r="B34" s="120"/>
      <c r="C34" s="120"/>
      <c r="D34" s="120"/>
      <c r="E34" s="41"/>
      <c r="F34" s="42"/>
      <c r="G34" s="42"/>
      <c r="H34" s="42"/>
      <c r="I34" s="42"/>
      <c r="J34" s="42"/>
      <c r="K34" s="42"/>
      <c r="L34" s="43"/>
    </row>
    <row r="35" spans="1:13" ht="326.25" customHeight="1" thickBot="1" x14ac:dyDescent="0.25">
      <c r="A35" s="121" t="s">
        <v>73</v>
      </c>
      <c r="B35" s="122"/>
      <c r="C35" s="122"/>
      <c r="D35" s="122"/>
      <c r="E35" s="122"/>
      <c r="F35" s="122"/>
      <c r="G35" s="122"/>
      <c r="H35" s="122"/>
      <c r="I35" s="122"/>
      <c r="J35" s="122"/>
      <c r="K35" s="122"/>
      <c r="L35" s="122"/>
      <c r="M35" s="123"/>
    </row>
  </sheetData>
  <mergeCells count="22">
    <mergeCell ref="A34:D34"/>
    <mergeCell ref="A35:M35"/>
    <mergeCell ref="A13:M13"/>
    <mergeCell ref="A14:A15"/>
    <mergeCell ref="B14:B15"/>
    <mergeCell ref="C14:C15"/>
    <mergeCell ref="D14:J14"/>
    <mergeCell ref="K14:K15"/>
    <mergeCell ref="L14:L15"/>
    <mergeCell ref="M14:M15"/>
    <mergeCell ref="M8:M9"/>
    <mergeCell ref="A3:M3"/>
    <mergeCell ref="A6:M6"/>
    <mergeCell ref="A7:M7"/>
    <mergeCell ref="A2:M2"/>
    <mergeCell ref="A5:M5"/>
    <mergeCell ref="A8:A9"/>
    <mergeCell ref="B8:B9"/>
    <mergeCell ref="C8:C9"/>
    <mergeCell ref="D8:J8"/>
    <mergeCell ref="K8:K9"/>
    <mergeCell ref="L8:L9"/>
  </mergeCells>
  <pageMargins left="0.23622047244094491" right="0.23622047244094491" top="1.15625" bottom="0.74803149606299213" header="0.31496062992125984" footer="0.31496062992125984"/>
  <pageSetup scale="75" orientation="landscape" r:id="rId1"/>
  <headerFooter>
    <oddHeader>&amp;L&amp;G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46"/>
  <sheetViews>
    <sheetView view="pageLayout" zoomScaleNormal="100" workbookViewId="0">
      <selection activeCell="J38" sqref="J38:M44"/>
    </sheetView>
  </sheetViews>
  <sheetFormatPr baseColWidth="10" defaultRowHeight="12.75" x14ac:dyDescent="0.2"/>
  <cols>
    <col min="1" max="1" width="19.85546875" customWidth="1"/>
    <col min="2" max="2" width="13.28515625" customWidth="1"/>
    <col min="3" max="3" width="13.140625" customWidth="1"/>
    <col min="4" max="4" width="14.85546875" customWidth="1"/>
    <col min="5" max="5" width="12.85546875" customWidth="1"/>
    <col min="6" max="7" width="12.5703125" customWidth="1"/>
  </cols>
  <sheetData>
    <row r="1" spans="1:13" ht="18.75" customHeight="1" x14ac:dyDescent="0.2">
      <c r="A1" s="79"/>
      <c r="B1" s="79"/>
      <c r="C1" s="79"/>
      <c r="D1" s="79"/>
      <c r="E1" s="79"/>
      <c r="F1" s="79"/>
      <c r="G1" s="79"/>
      <c r="H1" s="79"/>
      <c r="I1" s="79"/>
      <c r="J1" s="79"/>
      <c r="K1" s="79"/>
      <c r="L1" s="79"/>
      <c r="M1" s="79"/>
    </row>
    <row r="2" spans="1:13" ht="22.5" customHeight="1" x14ac:dyDescent="0.2">
      <c r="A2" s="229" t="s">
        <v>74</v>
      </c>
      <c r="B2" s="229"/>
      <c r="C2" s="229"/>
      <c r="D2" s="229"/>
      <c r="E2" s="229"/>
      <c r="F2" s="229"/>
      <c r="G2" s="229"/>
      <c r="H2" s="229"/>
      <c r="I2" s="229"/>
      <c r="J2" s="229"/>
      <c r="K2" s="229"/>
      <c r="L2" s="229"/>
      <c r="M2" s="229"/>
    </row>
    <row r="3" spans="1:13" ht="18" customHeight="1" thickBot="1" x14ac:dyDescent="0.25">
      <c r="A3" s="230" t="s">
        <v>23</v>
      </c>
      <c r="B3" s="230"/>
      <c r="C3" s="230"/>
      <c r="D3" s="230"/>
      <c r="E3" s="230"/>
      <c r="F3" s="230"/>
      <c r="G3" s="230"/>
      <c r="H3" s="230"/>
      <c r="I3" s="230"/>
      <c r="J3" s="230"/>
      <c r="K3" s="230"/>
      <c r="L3" s="230"/>
      <c r="M3" s="230"/>
    </row>
    <row r="4" spans="1:13" ht="18.75" customHeight="1" x14ac:dyDescent="0.2">
      <c r="A4" s="160" t="s">
        <v>19</v>
      </c>
      <c r="B4" s="162" t="s">
        <v>69</v>
      </c>
      <c r="C4" s="163"/>
      <c r="D4" s="163"/>
      <c r="E4" s="163"/>
      <c r="F4" s="163"/>
      <c r="G4" s="163"/>
      <c r="H4" s="163"/>
      <c r="I4" s="164"/>
      <c r="J4" s="142" t="s">
        <v>24</v>
      </c>
      <c r="K4" s="143"/>
      <c r="L4" s="143"/>
      <c r="M4" s="144"/>
    </row>
    <row r="5" spans="1:13" ht="26.25" customHeight="1" thickBot="1" x14ac:dyDescent="0.25">
      <c r="A5" s="161"/>
      <c r="B5" s="165" t="s">
        <v>25</v>
      </c>
      <c r="C5" s="166"/>
      <c r="D5" s="166"/>
      <c r="E5" s="166"/>
      <c r="F5" s="166"/>
      <c r="G5" s="166"/>
      <c r="H5" s="166"/>
      <c r="I5" s="167"/>
      <c r="J5" s="145"/>
      <c r="K5" s="146"/>
      <c r="L5" s="146"/>
      <c r="M5" s="147"/>
    </row>
    <row r="6" spans="1:13" ht="13.5" thickBot="1" x14ac:dyDescent="0.25">
      <c r="A6" s="90"/>
      <c r="B6" s="91"/>
      <c r="C6" s="91"/>
      <c r="D6" s="148" t="s">
        <v>66</v>
      </c>
      <c r="E6" s="149"/>
      <c r="F6" s="149"/>
      <c r="G6" s="150"/>
      <c r="H6" s="151" t="s">
        <v>26</v>
      </c>
      <c r="I6" s="152"/>
      <c r="J6" s="208"/>
      <c r="K6" s="209"/>
      <c r="L6" s="209"/>
      <c r="M6" s="210"/>
    </row>
    <row r="7" spans="1:13" ht="16.5" customHeight="1" x14ac:dyDescent="0.2">
      <c r="A7" s="153" t="s">
        <v>27</v>
      </c>
      <c r="B7" s="92" t="s">
        <v>28</v>
      </c>
      <c r="C7" s="155" t="s">
        <v>29</v>
      </c>
      <c r="D7" s="157" t="s">
        <v>30</v>
      </c>
      <c r="E7" s="157" t="s">
        <v>31</v>
      </c>
      <c r="F7" s="157" t="s">
        <v>32</v>
      </c>
      <c r="G7" s="157" t="s">
        <v>33</v>
      </c>
      <c r="H7" s="168" t="s">
        <v>34</v>
      </c>
      <c r="I7" s="169"/>
      <c r="J7" s="211"/>
      <c r="K7" s="212"/>
      <c r="L7" s="212"/>
      <c r="M7" s="213"/>
    </row>
    <row r="8" spans="1:13" ht="16.5" customHeight="1" thickBot="1" x14ac:dyDescent="0.25">
      <c r="A8" s="154"/>
      <c r="B8" s="93" t="s">
        <v>35</v>
      </c>
      <c r="C8" s="156"/>
      <c r="D8" s="156"/>
      <c r="E8" s="156"/>
      <c r="F8" s="156"/>
      <c r="G8" s="156"/>
      <c r="H8" s="170"/>
      <c r="I8" s="171"/>
      <c r="J8" s="211"/>
      <c r="K8" s="212"/>
      <c r="L8" s="212"/>
      <c r="M8" s="213"/>
    </row>
    <row r="9" spans="1:13" ht="8.25" customHeight="1" thickBot="1" x14ac:dyDescent="0.25">
      <c r="A9" s="26">
        <v>1000</v>
      </c>
      <c r="B9" s="27">
        <v>269257.7</v>
      </c>
      <c r="C9" s="27">
        <v>276703</v>
      </c>
      <c r="D9" s="27">
        <v>276703</v>
      </c>
      <c r="E9" s="27">
        <v>276703</v>
      </c>
      <c r="F9" s="27">
        <v>0</v>
      </c>
      <c r="G9" s="27">
        <f>E9+F9</f>
        <v>276703</v>
      </c>
      <c r="H9" s="158">
        <f>IF(D9&lt;=0,0,(G9*100)/D9)</f>
        <v>100</v>
      </c>
      <c r="I9" s="159"/>
      <c r="J9" s="211"/>
      <c r="K9" s="212"/>
      <c r="L9" s="212"/>
      <c r="M9" s="213"/>
    </row>
    <row r="10" spans="1:13" ht="8.25" customHeight="1" thickBot="1" x14ac:dyDescent="0.25">
      <c r="A10" s="26">
        <v>2000</v>
      </c>
      <c r="B10" s="27">
        <v>4714.3999999999996</v>
      </c>
      <c r="C10" s="27">
        <v>3795.9</v>
      </c>
      <c r="D10" s="27">
        <v>3795.9</v>
      </c>
      <c r="E10" s="27">
        <v>3795.9</v>
      </c>
      <c r="F10" s="27">
        <v>0</v>
      </c>
      <c r="G10" s="27">
        <f t="shared" ref="G10:G14" si="0">E10+F10</f>
        <v>3795.9</v>
      </c>
      <c r="H10" s="158">
        <f t="shared" ref="H10:H15" si="1">IF(D10&lt;=0,0,(G10*100)/D10)</f>
        <v>100</v>
      </c>
      <c r="I10" s="159"/>
      <c r="J10" s="211"/>
      <c r="K10" s="212"/>
      <c r="L10" s="212"/>
      <c r="M10" s="213"/>
    </row>
    <row r="11" spans="1:13" ht="8.25" customHeight="1" thickBot="1" x14ac:dyDescent="0.25">
      <c r="A11" s="26">
        <v>3000</v>
      </c>
      <c r="B11" s="27">
        <v>55722.5</v>
      </c>
      <c r="C11" s="27">
        <v>53859.7</v>
      </c>
      <c r="D11" s="27">
        <v>53859.7</v>
      </c>
      <c r="E11" s="27">
        <v>53859.7</v>
      </c>
      <c r="F11" s="27">
        <v>0</v>
      </c>
      <c r="G11" s="27">
        <f t="shared" si="0"/>
        <v>53859.7</v>
      </c>
      <c r="H11" s="158">
        <f t="shared" si="1"/>
        <v>100</v>
      </c>
      <c r="I11" s="159"/>
      <c r="J11" s="211"/>
      <c r="K11" s="212"/>
      <c r="L11" s="212"/>
      <c r="M11" s="213"/>
    </row>
    <row r="12" spans="1:13" ht="8.25" customHeight="1" thickBot="1" x14ac:dyDescent="0.25">
      <c r="A12" s="26">
        <v>4000</v>
      </c>
      <c r="B12" s="27">
        <v>741.6</v>
      </c>
      <c r="C12" s="27">
        <v>741.6</v>
      </c>
      <c r="D12" s="27">
        <v>741.6</v>
      </c>
      <c r="E12" s="27">
        <v>741.6</v>
      </c>
      <c r="F12" s="27">
        <v>0</v>
      </c>
      <c r="G12" s="27">
        <f t="shared" si="0"/>
        <v>741.6</v>
      </c>
      <c r="H12" s="158">
        <f t="shared" si="1"/>
        <v>100</v>
      </c>
      <c r="I12" s="159"/>
      <c r="J12" s="211"/>
      <c r="K12" s="212"/>
      <c r="L12" s="212"/>
      <c r="M12" s="213"/>
    </row>
    <row r="13" spans="1:13" ht="8.25" customHeight="1" thickBot="1" x14ac:dyDescent="0.25">
      <c r="A13" s="26">
        <v>5000</v>
      </c>
      <c r="B13" s="27">
        <v>0</v>
      </c>
      <c r="C13" s="27">
        <v>0</v>
      </c>
      <c r="D13" s="27">
        <v>0</v>
      </c>
      <c r="E13" s="27">
        <v>0</v>
      </c>
      <c r="F13" s="27">
        <v>0</v>
      </c>
      <c r="G13" s="27">
        <f t="shared" si="0"/>
        <v>0</v>
      </c>
      <c r="H13" s="158">
        <f t="shared" si="1"/>
        <v>0</v>
      </c>
      <c r="I13" s="159"/>
      <c r="J13" s="211"/>
      <c r="K13" s="212"/>
      <c r="L13" s="212"/>
      <c r="M13" s="213"/>
    </row>
    <row r="14" spans="1:13" ht="8.25" customHeight="1" thickBot="1" x14ac:dyDescent="0.25">
      <c r="A14" s="26">
        <v>6000</v>
      </c>
      <c r="B14" s="27">
        <v>0</v>
      </c>
      <c r="C14" s="27">
        <v>0</v>
      </c>
      <c r="D14" s="27">
        <v>0</v>
      </c>
      <c r="E14" s="27">
        <v>0</v>
      </c>
      <c r="F14" s="27">
        <v>0</v>
      </c>
      <c r="G14" s="27">
        <f t="shared" si="0"/>
        <v>0</v>
      </c>
      <c r="H14" s="158">
        <f t="shared" si="1"/>
        <v>0</v>
      </c>
      <c r="I14" s="159"/>
      <c r="J14" s="211"/>
      <c r="K14" s="212"/>
      <c r="L14" s="212"/>
      <c r="M14" s="213"/>
    </row>
    <row r="15" spans="1:13" ht="19.5" customHeight="1" thickBot="1" x14ac:dyDescent="0.25">
      <c r="A15" s="28" t="s">
        <v>36</v>
      </c>
      <c r="B15" s="29">
        <f t="shared" ref="B15:G15" si="2">SUM(B9:B14)</f>
        <v>330436.2</v>
      </c>
      <c r="C15" s="29">
        <f t="shared" si="2"/>
        <v>335100.2</v>
      </c>
      <c r="D15" s="29">
        <f t="shared" si="2"/>
        <v>335100.2</v>
      </c>
      <c r="E15" s="29">
        <f t="shared" si="2"/>
        <v>335100.2</v>
      </c>
      <c r="F15" s="29">
        <f t="shared" si="2"/>
        <v>0</v>
      </c>
      <c r="G15" s="29">
        <f t="shared" si="2"/>
        <v>335100.2</v>
      </c>
      <c r="H15" s="182">
        <f t="shared" si="1"/>
        <v>100</v>
      </c>
      <c r="I15" s="183"/>
      <c r="J15" s="214"/>
      <c r="K15" s="215"/>
      <c r="L15" s="215"/>
      <c r="M15" s="216"/>
    </row>
    <row r="16" spans="1:13" ht="24.75" customHeight="1" thickBot="1" x14ac:dyDescent="0.25">
      <c r="A16" s="89" t="s">
        <v>20</v>
      </c>
      <c r="B16" s="172" t="s">
        <v>70</v>
      </c>
      <c r="C16" s="173"/>
      <c r="D16" s="173"/>
      <c r="E16" s="173"/>
      <c r="F16" s="173"/>
      <c r="G16" s="173"/>
      <c r="H16" s="173"/>
      <c r="I16" s="174"/>
      <c r="J16" s="217" t="s">
        <v>75</v>
      </c>
      <c r="K16" s="217"/>
      <c r="L16" s="217"/>
      <c r="M16" s="218"/>
    </row>
    <row r="17" spans="1:13" ht="17.25" customHeight="1" thickBot="1" x14ac:dyDescent="0.25">
      <c r="A17" s="30"/>
      <c r="B17" s="31"/>
      <c r="C17" s="31"/>
      <c r="D17" s="175" t="s">
        <v>67</v>
      </c>
      <c r="E17" s="176"/>
      <c r="F17" s="176"/>
      <c r="G17" s="177"/>
      <c r="H17" s="178" t="s">
        <v>26</v>
      </c>
      <c r="I17" s="179"/>
      <c r="J17" s="219"/>
      <c r="K17" s="219"/>
      <c r="L17" s="219"/>
      <c r="M17" s="220"/>
    </row>
    <row r="18" spans="1:13" ht="17.25" customHeight="1" x14ac:dyDescent="0.2">
      <c r="A18" s="186" t="s">
        <v>27</v>
      </c>
      <c r="B18" s="32" t="s">
        <v>28</v>
      </c>
      <c r="C18" s="188" t="s">
        <v>29</v>
      </c>
      <c r="D18" s="190" t="s">
        <v>30</v>
      </c>
      <c r="E18" s="190" t="s">
        <v>31</v>
      </c>
      <c r="F18" s="32" t="s">
        <v>37</v>
      </c>
      <c r="G18" s="190" t="s">
        <v>33</v>
      </c>
      <c r="H18" s="180" t="s">
        <v>34</v>
      </c>
      <c r="I18" s="181"/>
      <c r="J18" s="219"/>
      <c r="K18" s="219"/>
      <c r="L18" s="219"/>
      <c r="M18" s="220"/>
    </row>
    <row r="19" spans="1:13" ht="19.5" customHeight="1" thickBot="1" x14ac:dyDescent="0.25">
      <c r="A19" s="187"/>
      <c r="B19" s="33" t="s">
        <v>35</v>
      </c>
      <c r="C19" s="189"/>
      <c r="D19" s="189"/>
      <c r="E19" s="189"/>
      <c r="F19" s="33" t="s">
        <v>38</v>
      </c>
      <c r="G19" s="189"/>
      <c r="H19" s="184"/>
      <c r="I19" s="185"/>
      <c r="J19" s="219"/>
      <c r="K19" s="219"/>
      <c r="L19" s="219"/>
      <c r="M19" s="220"/>
    </row>
    <row r="20" spans="1:13" ht="24.75" customHeight="1" thickBot="1" x14ac:dyDescent="0.25">
      <c r="A20" s="26">
        <v>1000</v>
      </c>
      <c r="B20" s="27">
        <v>19785.099999999999</v>
      </c>
      <c r="C20" s="27">
        <v>19785.099999999999</v>
      </c>
      <c r="D20" s="27">
        <v>19785.099999999999</v>
      </c>
      <c r="E20" s="27">
        <v>15734.8</v>
      </c>
      <c r="F20" s="27">
        <v>0</v>
      </c>
      <c r="G20" s="27">
        <f>E20+F20</f>
        <v>15734.8</v>
      </c>
      <c r="H20" s="158">
        <f>IF(D20&lt;=0,0,(G20*100)/D20)</f>
        <v>79.528534098892607</v>
      </c>
      <c r="I20" s="159"/>
      <c r="J20" s="219"/>
      <c r="K20" s="219"/>
      <c r="L20" s="219"/>
      <c r="M20" s="220"/>
    </row>
    <row r="21" spans="1:13" ht="24.75" customHeight="1" thickBot="1" x14ac:dyDescent="0.25">
      <c r="A21" s="26">
        <v>2000</v>
      </c>
      <c r="B21" s="27">
        <v>7326</v>
      </c>
      <c r="C21" s="27">
        <v>29694.799999999999</v>
      </c>
      <c r="D21" s="27">
        <v>29694.799999999999</v>
      </c>
      <c r="E21" s="27">
        <v>4114.5</v>
      </c>
      <c r="F21" s="27">
        <v>0</v>
      </c>
      <c r="G21" s="27">
        <f t="shared" ref="G21:G25" si="3">E21+F21</f>
        <v>4114.5</v>
      </c>
      <c r="H21" s="158">
        <f t="shared" ref="H21:H26" si="4">IF(D21&lt;=0,0,(G21*100)/D21)</f>
        <v>13.855961313091855</v>
      </c>
      <c r="I21" s="159"/>
      <c r="J21" s="219"/>
      <c r="K21" s="219"/>
      <c r="L21" s="219"/>
      <c r="M21" s="220"/>
    </row>
    <row r="22" spans="1:13" ht="24.75" customHeight="1" thickBot="1" x14ac:dyDescent="0.25">
      <c r="A22" s="26">
        <v>3000</v>
      </c>
      <c r="B22" s="27">
        <v>39954.199999999997</v>
      </c>
      <c r="C22" s="27">
        <v>200091.6</v>
      </c>
      <c r="D22" s="27">
        <v>200091.6</v>
      </c>
      <c r="E22" s="27">
        <v>113503.4</v>
      </c>
      <c r="F22" s="27">
        <v>0</v>
      </c>
      <c r="G22" s="27">
        <f t="shared" si="3"/>
        <v>113503.4</v>
      </c>
      <c r="H22" s="158">
        <f t="shared" si="4"/>
        <v>56.725719620413848</v>
      </c>
      <c r="I22" s="159"/>
      <c r="J22" s="219"/>
      <c r="K22" s="219"/>
      <c r="L22" s="219"/>
      <c r="M22" s="220"/>
    </row>
    <row r="23" spans="1:13" ht="24.75" customHeight="1" thickBot="1" x14ac:dyDescent="0.25">
      <c r="A23" s="26">
        <v>4000</v>
      </c>
      <c r="B23" s="27">
        <v>1100</v>
      </c>
      <c r="C23" s="27">
        <v>1100</v>
      </c>
      <c r="D23" s="27">
        <v>1100</v>
      </c>
      <c r="E23" s="27">
        <v>176.4</v>
      </c>
      <c r="F23" s="27">
        <v>0</v>
      </c>
      <c r="G23" s="27">
        <f t="shared" si="3"/>
        <v>176.4</v>
      </c>
      <c r="H23" s="158">
        <f t="shared" si="4"/>
        <v>16.036363636363635</v>
      </c>
      <c r="I23" s="159"/>
      <c r="J23" s="219"/>
      <c r="K23" s="219"/>
      <c r="L23" s="219"/>
      <c r="M23" s="220"/>
    </row>
    <row r="24" spans="1:13" ht="24.75" customHeight="1" thickBot="1" x14ac:dyDescent="0.25">
      <c r="A24" s="26">
        <v>5000</v>
      </c>
      <c r="B24" s="27">
        <v>0</v>
      </c>
      <c r="C24" s="27">
        <v>1595</v>
      </c>
      <c r="D24" s="27">
        <v>1595</v>
      </c>
      <c r="E24" s="27">
        <v>411.4</v>
      </c>
      <c r="F24" s="27">
        <v>0</v>
      </c>
      <c r="G24" s="27">
        <f t="shared" si="3"/>
        <v>411.4</v>
      </c>
      <c r="H24" s="158">
        <f t="shared" si="4"/>
        <v>25.793103448275861</v>
      </c>
      <c r="I24" s="159"/>
      <c r="J24" s="219"/>
      <c r="K24" s="219"/>
      <c r="L24" s="219"/>
      <c r="M24" s="220"/>
    </row>
    <row r="25" spans="1:13" ht="24.75" customHeight="1" thickBot="1" x14ac:dyDescent="0.25">
      <c r="A25" s="26">
        <v>6000</v>
      </c>
      <c r="B25" s="27">
        <v>0</v>
      </c>
      <c r="C25" s="27">
        <v>5627.1</v>
      </c>
      <c r="D25" s="27">
        <v>5627.1</v>
      </c>
      <c r="E25" s="27">
        <v>781.8</v>
      </c>
      <c r="F25" s="27">
        <v>0</v>
      </c>
      <c r="G25" s="27">
        <f t="shared" si="3"/>
        <v>781.8</v>
      </c>
      <c r="H25" s="158">
        <f t="shared" si="4"/>
        <v>13.893479767553446</v>
      </c>
      <c r="I25" s="159"/>
      <c r="J25" s="219"/>
      <c r="K25" s="219"/>
      <c r="L25" s="219"/>
      <c r="M25" s="220"/>
    </row>
    <row r="26" spans="1:13" ht="13.5" customHeight="1" thickBot="1" x14ac:dyDescent="0.25">
      <c r="A26" s="28" t="s">
        <v>36</v>
      </c>
      <c r="B26" s="29">
        <f t="shared" ref="B26:G26" si="5">SUM(B20:B25)</f>
        <v>68165.299999999988</v>
      </c>
      <c r="C26" s="29">
        <f t="shared" si="5"/>
        <v>257893.6</v>
      </c>
      <c r="D26" s="29">
        <f t="shared" si="5"/>
        <v>257893.6</v>
      </c>
      <c r="E26" s="29">
        <f>SUM(E20:E25)</f>
        <v>134722.29999999996</v>
      </c>
      <c r="F26" s="29">
        <f t="shared" si="5"/>
        <v>0</v>
      </c>
      <c r="G26" s="29">
        <f t="shared" si="5"/>
        <v>134722.29999999996</v>
      </c>
      <c r="H26" s="182">
        <f t="shared" si="4"/>
        <v>52.239489463871905</v>
      </c>
      <c r="I26" s="183"/>
      <c r="J26" s="221"/>
      <c r="K26" s="221"/>
      <c r="L26" s="221"/>
      <c r="M26" s="222"/>
    </row>
    <row r="27" spans="1:13" ht="16.5" customHeight="1" thickBot="1" x14ac:dyDescent="0.25">
      <c r="A27" s="94" t="s">
        <v>39</v>
      </c>
      <c r="B27" s="191" t="s">
        <v>70</v>
      </c>
      <c r="C27" s="192"/>
      <c r="D27" s="192"/>
      <c r="E27" s="192"/>
      <c r="F27" s="192"/>
      <c r="G27" s="192"/>
      <c r="H27" s="192"/>
      <c r="I27" s="193"/>
      <c r="J27" s="223"/>
      <c r="K27" s="223"/>
      <c r="L27" s="223"/>
      <c r="M27" s="224"/>
    </row>
    <row r="28" spans="1:13" ht="14.25" customHeight="1" thickBot="1" x14ac:dyDescent="0.25">
      <c r="A28" s="30"/>
      <c r="B28" s="31"/>
      <c r="C28" s="31"/>
      <c r="D28" s="175" t="s">
        <v>67</v>
      </c>
      <c r="E28" s="176"/>
      <c r="F28" s="176"/>
      <c r="G28" s="177"/>
      <c r="H28" s="194" t="s">
        <v>26</v>
      </c>
      <c r="I28" s="195"/>
      <c r="J28" s="225"/>
      <c r="K28" s="225"/>
      <c r="L28" s="225"/>
      <c r="M28" s="226"/>
    </row>
    <row r="29" spans="1:13" ht="8.25" customHeight="1" x14ac:dyDescent="0.2">
      <c r="A29" s="186" t="s">
        <v>27</v>
      </c>
      <c r="B29" s="32" t="s">
        <v>28</v>
      </c>
      <c r="C29" s="188" t="s">
        <v>29</v>
      </c>
      <c r="D29" s="190" t="s">
        <v>30</v>
      </c>
      <c r="E29" s="190" t="s">
        <v>31</v>
      </c>
      <c r="F29" s="190" t="s">
        <v>32</v>
      </c>
      <c r="G29" s="190" t="s">
        <v>33</v>
      </c>
      <c r="H29" s="196" t="s">
        <v>34</v>
      </c>
      <c r="I29" s="197"/>
      <c r="J29" s="225"/>
      <c r="K29" s="225"/>
      <c r="L29" s="225"/>
      <c r="M29" s="226"/>
    </row>
    <row r="30" spans="1:13" ht="18" customHeight="1" thickBot="1" x14ac:dyDescent="0.25">
      <c r="A30" s="187"/>
      <c r="B30" s="33" t="s">
        <v>35</v>
      </c>
      <c r="C30" s="189"/>
      <c r="D30" s="189"/>
      <c r="E30" s="189"/>
      <c r="F30" s="189"/>
      <c r="G30" s="189"/>
      <c r="H30" s="231"/>
      <c r="I30" s="232"/>
      <c r="J30" s="225"/>
      <c r="K30" s="225"/>
      <c r="L30" s="225"/>
      <c r="M30" s="226"/>
    </row>
    <row r="31" spans="1:13" ht="8.25" customHeight="1" thickBot="1" x14ac:dyDescent="0.25">
      <c r="A31" s="26">
        <v>1000</v>
      </c>
      <c r="B31" s="27">
        <f>+B9+B20</f>
        <v>289042.8</v>
      </c>
      <c r="C31" s="27">
        <f>+C9+C20</f>
        <v>296488.09999999998</v>
      </c>
      <c r="D31" s="27">
        <f>+D9+D20</f>
        <v>296488.09999999998</v>
      </c>
      <c r="E31" s="27">
        <f>+E9+E20</f>
        <v>292437.8</v>
      </c>
      <c r="F31" s="27">
        <f>+F9+F20</f>
        <v>0</v>
      </c>
      <c r="G31" s="27">
        <f>E31+F31</f>
        <v>292437.8</v>
      </c>
      <c r="H31" s="158">
        <f>IF(D31&lt;=0,0,(G31*100)/D31)</f>
        <v>98.633908072533103</v>
      </c>
      <c r="I31" s="159"/>
      <c r="J31" s="225"/>
      <c r="K31" s="225"/>
      <c r="L31" s="225"/>
      <c r="M31" s="226"/>
    </row>
    <row r="32" spans="1:13" ht="8.25" customHeight="1" thickBot="1" x14ac:dyDescent="0.25">
      <c r="A32" s="26">
        <v>2000</v>
      </c>
      <c r="B32" s="27">
        <f t="shared" ref="B32:F36" si="6">+B10+B21</f>
        <v>12040.4</v>
      </c>
      <c r="C32" s="27">
        <f t="shared" si="6"/>
        <v>33490.699999999997</v>
      </c>
      <c r="D32" s="27">
        <f t="shared" si="6"/>
        <v>33490.699999999997</v>
      </c>
      <c r="E32" s="27">
        <f t="shared" si="6"/>
        <v>7910.4</v>
      </c>
      <c r="F32" s="27">
        <f t="shared" si="6"/>
        <v>0</v>
      </c>
      <c r="G32" s="27">
        <f t="shared" ref="G32:G36" si="7">E32+F32</f>
        <v>7910.4</v>
      </c>
      <c r="H32" s="158">
        <f t="shared" ref="H32:H37" si="8">IF(D32&lt;=0,0,(G32*100)/D32)</f>
        <v>23.619691436727212</v>
      </c>
      <c r="I32" s="159"/>
      <c r="J32" s="225"/>
      <c r="K32" s="225"/>
      <c r="L32" s="225"/>
      <c r="M32" s="226"/>
    </row>
    <row r="33" spans="1:13" ht="8.25" customHeight="1" thickBot="1" x14ac:dyDescent="0.25">
      <c r="A33" s="26">
        <v>3000</v>
      </c>
      <c r="B33" s="27">
        <f t="shared" si="6"/>
        <v>95676.7</v>
      </c>
      <c r="C33" s="27">
        <f t="shared" si="6"/>
        <v>253951.3</v>
      </c>
      <c r="D33" s="27">
        <f t="shared" si="6"/>
        <v>253951.3</v>
      </c>
      <c r="E33" s="27">
        <f t="shared" si="6"/>
        <v>167363.09999999998</v>
      </c>
      <c r="F33" s="27">
        <f t="shared" si="6"/>
        <v>0</v>
      </c>
      <c r="G33" s="27">
        <f t="shared" si="7"/>
        <v>167363.09999999998</v>
      </c>
      <c r="H33" s="158">
        <f t="shared" si="8"/>
        <v>65.903620103539538</v>
      </c>
      <c r="I33" s="159"/>
      <c r="J33" s="225"/>
      <c r="K33" s="225"/>
      <c r="L33" s="225"/>
      <c r="M33" s="226"/>
    </row>
    <row r="34" spans="1:13" ht="8.25" customHeight="1" thickBot="1" x14ac:dyDescent="0.25">
      <c r="A34" s="26">
        <v>4000</v>
      </c>
      <c r="B34" s="27">
        <f t="shared" si="6"/>
        <v>1841.6</v>
      </c>
      <c r="C34" s="27">
        <f t="shared" si="6"/>
        <v>1841.6</v>
      </c>
      <c r="D34" s="27">
        <f t="shared" si="6"/>
        <v>1841.6</v>
      </c>
      <c r="E34" s="27">
        <f t="shared" si="6"/>
        <v>918</v>
      </c>
      <c r="F34" s="27">
        <f t="shared" si="6"/>
        <v>0</v>
      </c>
      <c r="G34" s="27">
        <f t="shared" si="7"/>
        <v>918</v>
      </c>
      <c r="H34" s="158">
        <f t="shared" si="8"/>
        <v>49.847958297132934</v>
      </c>
      <c r="I34" s="159"/>
      <c r="J34" s="225"/>
      <c r="K34" s="225"/>
      <c r="L34" s="225"/>
      <c r="M34" s="226"/>
    </row>
    <row r="35" spans="1:13" ht="24.75" customHeight="1" thickBot="1" x14ac:dyDescent="0.25">
      <c r="A35" s="26">
        <v>5000</v>
      </c>
      <c r="B35" s="27">
        <f t="shared" si="6"/>
        <v>0</v>
      </c>
      <c r="C35" s="27">
        <f t="shared" si="6"/>
        <v>1595</v>
      </c>
      <c r="D35" s="27">
        <f t="shared" si="6"/>
        <v>1595</v>
      </c>
      <c r="E35" s="27">
        <f t="shared" si="6"/>
        <v>411.4</v>
      </c>
      <c r="F35" s="27">
        <f t="shared" si="6"/>
        <v>0</v>
      </c>
      <c r="G35" s="27">
        <f t="shared" si="7"/>
        <v>411.4</v>
      </c>
      <c r="H35" s="158">
        <f t="shared" si="8"/>
        <v>25.793103448275861</v>
      </c>
      <c r="I35" s="159"/>
      <c r="J35" s="225"/>
      <c r="K35" s="225"/>
      <c r="L35" s="225"/>
      <c r="M35" s="226"/>
    </row>
    <row r="36" spans="1:13" ht="9" customHeight="1" thickBot="1" x14ac:dyDescent="0.25">
      <c r="A36" s="26">
        <v>6000</v>
      </c>
      <c r="B36" s="27">
        <f t="shared" si="6"/>
        <v>0</v>
      </c>
      <c r="C36" s="27">
        <f t="shared" si="6"/>
        <v>5627.1</v>
      </c>
      <c r="D36" s="27">
        <f t="shared" si="6"/>
        <v>5627.1</v>
      </c>
      <c r="E36" s="27">
        <f t="shared" si="6"/>
        <v>781.8</v>
      </c>
      <c r="F36" s="27">
        <f t="shared" si="6"/>
        <v>0</v>
      </c>
      <c r="G36" s="27">
        <f t="shared" si="7"/>
        <v>781.8</v>
      </c>
      <c r="H36" s="158">
        <f t="shared" si="8"/>
        <v>13.893479767553446</v>
      </c>
      <c r="I36" s="159"/>
      <c r="J36" s="225"/>
      <c r="K36" s="225"/>
      <c r="L36" s="225"/>
      <c r="M36" s="226"/>
    </row>
    <row r="37" spans="1:13" ht="12.75" customHeight="1" thickBot="1" x14ac:dyDescent="0.25">
      <c r="A37" s="28" t="s">
        <v>40</v>
      </c>
      <c r="B37" s="29">
        <f t="shared" ref="B37:G37" si="9">SUM(B31:B36)</f>
        <v>398601.5</v>
      </c>
      <c r="C37" s="29">
        <f t="shared" si="9"/>
        <v>592993.79999999993</v>
      </c>
      <c r="D37" s="29">
        <f t="shared" si="9"/>
        <v>592993.79999999993</v>
      </c>
      <c r="E37" s="29">
        <f t="shared" si="9"/>
        <v>469822.5</v>
      </c>
      <c r="F37" s="29">
        <f t="shared" si="9"/>
        <v>0</v>
      </c>
      <c r="G37" s="29">
        <f t="shared" si="9"/>
        <v>469822.5</v>
      </c>
      <c r="H37" s="182">
        <f t="shared" si="8"/>
        <v>79.228905934598316</v>
      </c>
      <c r="I37" s="183"/>
      <c r="J37" s="227"/>
      <c r="K37" s="227"/>
      <c r="L37" s="227"/>
      <c r="M37" s="228"/>
    </row>
    <row r="38" spans="1:13" ht="36.75" customHeight="1" x14ac:dyDescent="0.2">
      <c r="A38" s="198" t="s">
        <v>41</v>
      </c>
      <c r="B38" s="95" t="s">
        <v>28</v>
      </c>
      <c r="C38" s="95" t="s">
        <v>42</v>
      </c>
      <c r="D38" s="200" t="s">
        <v>30</v>
      </c>
      <c r="E38" s="202" t="s">
        <v>43</v>
      </c>
      <c r="F38" s="203"/>
      <c r="G38" s="202" t="s">
        <v>26</v>
      </c>
      <c r="H38" s="206"/>
      <c r="I38" s="203"/>
      <c r="J38" s="233" t="s">
        <v>78</v>
      </c>
      <c r="K38" s="217"/>
      <c r="L38" s="217"/>
      <c r="M38" s="218"/>
    </row>
    <row r="39" spans="1:13" ht="36.75" customHeight="1" thickBot="1" x14ac:dyDescent="0.25">
      <c r="A39" s="199"/>
      <c r="B39" s="96" t="s">
        <v>35</v>
      </c>
      <c r="C39" s="96" t="s">
        <v>44</v>
      </c>
      <c r="D39" s="201"/>
      <c r="E39" s="204" t="s">
        <v>45</v>
      </c>
      <c r="F39" s="205"/>
      <c r="G39" s="204" t="s">
        <v>46</v>
      </c>
      <c r="H39" s="207"/>
      <c r="I39" s="205"/>
      <c r="J39" s="234"/>
      <c r="K39" s="219"/>
      <c r="L39" s="219"/>
      <c r="M39" s="220"/>
    </row>
    <row r="40" spans="1:13" ht="36.75" customHeight="1" thickBot="1" x14ac:dyDescent="0.25">
      <c r="A40" s="34" t="s">
        <v>76</v>
      </c>
      <c r="B40" s="35">
        <v>365171.5</v>
      </c>
      <c r="C40" s="35">
        <v>554167.69999999995</v>
      </c>
      <c r="D40" s="35">
        <v>554167.69999999995</v>
      </c>
      <c r="E40" s="135">
        <v>445288.4</v>
      </c>
      <c r="F40" s="136"/>
      <c r="G40" s="132">
        <f>IF(D40&lt;=0,0,(E40*100/D40))</f>
        <v>80.352644154468052</v>
      </c>
      <c r="H40" s="133"/>
      <c r="I40" s="134"/>
      <c r="J40" s="234"/>
      <c r="K40" s="219"/>
      <c r="L40" s="219"/>
      <c r="M40" s="220"/>
    </row>
    <row r="41" spans="1:13" ht="36.75" customHeight="1" thickBot="1" x14ac:dyDescent="0.25">
      <c r="A41" s="36" t="s">
        <v>77</v>
      </c>
      <c r="B41" s="37">
        <v>0</v>
      </c>
      <c r="C41" s="37">
        <v>5627.1</v>
      </c>
      <c r="D41" s="37">
        <v>5627.1</v>
      </c>
      <c r="E41" s="130">
        <v>781.8</v>
      </c>
      <c r="F41" s="131"/>
      <c r="G41" s="132">
        <f>IF(D41&lt;=0,0,(E41*100/D41))</f>
        <v>13.893479767553446</v>
      </c>
      <c r="H41" s="133"/>
      <c r="I41" s="134"/>
      <c r="J41" s="234"/>
      <c r="K41" s="219"/>
      <c r="L41" s="219"/>
      <c r="M41" s="220"/>
    </row>
    <row r="42" spans="1:13" ht="36.75" customHeight="1" thickBot="1" x14ac:dyDescent="0.25">
      <c r="A42" s="36" t="s">
        <v>21</v>
      </c>
      <c r="B42" s="37">
        <v>2989</v>
      </c>
      <c r="C42" s="37">
        <v>3031.8</v>
      </c>
      <c r="D42" s="37">
        <v>3031.8</v>
      </c>
      <c r="E42" s="130">
        <v>2878.3</v>
      </c>
      <c r="F42" s="131"/>
      <c r="G42" s="132">
        <f t="shared" ref="G42:G43" si="10">IF(D42&lt;=0,0,(E42*100/D42))</f>
        <v>94.937001121446002</v>
      </c>
      <c r="H42" s="133"/>
      <c r="I42" s="134"/>
      <c r="J42" s="234"/>
      <c r="K42" s="219"/>
      <c r="L42" s="219"/>
      <c r="M42" s="220"/>
    </row>
    <row r="43" spans="1:13" ht="36.75" customHeight="1" thickBot="1" x14ac:dyDescent="0.25">
      <c r="A43" s="38" t="s">
        <v>22</v>
      </c>
      <c r="B43" s="39">
        <v>30441</v>
      </c>
      <c r="C43" s="39">
        <v>30167.200000000001</v>
      </c>
      <c r="D43" s="39">
        <v>30167.200000000001</v>
      </c>
      <c r="E43" s="137">
        <v>20874</v>
      </c>
      <c r="F43" s="138"/>
      <c r="G43" s="132">
        <f t="shared" si="10"/>
        <v>69.194356784852417</v>
      </c>
      <c r="H43" s="133"/>
      <c r="I43" s="134"/>
      <c r="J43" s="234"/>
      <c r="K43" s="219"/>
      <c r="L43" s="219"/>
      <c r="M43" s="220"/>
    </row>
    <row r="44" spans="1:13" ht="36.75" customHeight="1" thickBot="1" x14ac:dyDescent="0.25">
      <c r="A44" s="28" t="s">
        <v>40</v>
      </c>
      <c r="B44" s="40">
        <f>SUM(B40:B43)</f>
        <v>398601.5</v>
      </c>
      <c r="C44" s="40">
        <f>SUM(C40:C43)</f>
        <v>592993.79999999993</v>
      </c>
      <c r="D44" s="40">
        <f>SUM(D40:D43)</f>
        <v>592993.79999999993</v>
      </c>
      <c r="E44" s="128">
        <f>SUM(E40:F43)</f>
        <v>469822.5</v>
      </c>
      <c r="F44" s="129"/>
      <c r="G44" s="139">
        <f>IF(D44&lt;=0,0,(E44*100/D44))</f>
        <v>79.228905934598316</v>
      </c>
      <c r="H44" s="140"/>
      <c r="I44" s="141"/>
      <c r="J44" s="235"/>
      <c r="K44" s="221"/>
      <c r="L44" s="221"/>
      <c r="M44" s="222"/>
    </row>
    <row r="46" spans="1:13" ht="15" x14ac:dyDescent="0.25">
      <c r="A46" s="9" t="s">
        <v>47</v>
      </c>
      <c r="B46" s="8"/>
      <c r="C46" s="8"/>
      <c r="D46" s="8"/>
      <c r="E46" s="8"/>
      <c r="F46" s="8"/>
      <c r="G46" s="8"/>
      <c r="H46" s="8"/>
      <c r="I46" s="8"/>
      <c r="J46" s="8"/>
      <c r="K46" s="8"/>
      <c r="L46" s="8"/>
      <c r="M46" s="8"/>
    </row>
  </sheetData>
  <mergeCells count="78">
    <mergeCell ref="H24:I24"/>
    <mergeCell ref="H25:I25"/>
    <mergeCell ref="H26:I26"/>
    <mergeCell ref="J38:M44"/>
    <mergeCell ref="J16:M26"/>
    <mergeCell ref="J27:M37"/>
    <mergeCell ref="A2:M2"/>
    <mergeCell ref="A3:M3"/>
    <mergeCell ref="H37:I37"/>
    <mergeCell ref="H32:I32"/>
    <mergeCell ref="H33:I33"/>
    <mergeCell ref="H34:I34"/>
    <mergeCell ref="H35:I35"/>
    <mergeCell ref="H36:I36"/>
    <mergeCell ref="H31:I31"/>
    <mergeCell ref="H30:I30"/>
    <mergeCell ref="A29:A30"/>
    <mergeCell ref="C29:C30"/>
    <mergeCell ref="D29:D30"/>
    <mergeCell ref="H23:I23"/>
    <mergeCell ref="A38:A39"/>
    <mergeCell ref="D38:D39"/>
    <mergeCell ref="E38:F38"/>
    <mergeCell ref="E39:F39"/>
    <mergeCell ref="G38:I38"/>
    <mergeCell ref="G39:I39"/>
    <mergeCell ref="E29:E30"/>
    <mergeCell ref="F29:F30"/>
    <mergeCell ref="B27:I27"/>
    <mergeCell ref="D28:G28"/>
    <mergeCell ref="H28:I28"/>
    <mergeCell ref="H29:I29"/>
    <mergeCell ref="G29:G30"/>
    <mergeCell ref="H20:I20"/>
    <mergeCell ref="H21:I21"/>
    <mergeCell ref="H22:I22"/>
    <mergeCell ref="H19:I19"/>
    <mergeCell ref="A18:A19"/>
    <mergeCell ref="C18:C19"/>
    <mergeCell ref="D18:D19"/>
    <mergeCell ref="E18:E19"/>
    <mergeCell ref="G18:G19"/>
    <mergeCell ref="H14:I14"/>
    <mergeCell ref="B16:I16"/>
    <mergeCell ref="D17:G17"/>
    <mergeCell ref="H17:I17"/>
    <mergeCell ref="H18:I18"/>
    <mergeCell ref="H15:I15"/>
    <mergeCell ref="H12:I12"/>
    <mergeCell ref="H13:I13"/>
    <mergeCell ref="G7:G8"/>
    <mergeCell ref="A4:A5"/>
    <mergeCell ref="B4:I4"/>
    <mergeCell ref="B5:I5"/>
    <mergeCell ref="H9:I9"/>
    <mergeCell ref="H7:I7"/>
    <mergeCell ref="H8:I8"/>
    <mergeCell ref="H10:I10"/>
    <mergeCell ref="H11:I11"/>
    <mergeCell ref="J4:M5"/>
    <mergeCell ref="D6:G6"/>
    <mergeCell ref="H6:I6"/>
    <mergeCell ref="A7:A8"/>
    <mergeCell ref="C7:C8"/>
    <mergeCell ref="D7:D8"/>
    <mergeCell ref="E7:E8"/>
    <mergeCell ref="F7:F8"/>
    <mergeCell ref="J6:M15"/>
    <mergeCell ref="E44:F44"/>
    <mergeCell ref="E41:F41"/>
    <mergeCell ref="E42:F42"/>
    <mergeCell ref="G40:I40"/>
    <mergeCell ref="E40:F40"/>
    <mergeCell ref="E43:F43"/>
    <mergeCell ref="G42:I42"/>
    <mergeCell ref="G43:I43"/>
    <mergeCell ref="G44:I44"/>
    <mergeCell ref="G41:I41"/>
  </mergeCells>
  <pageMargins left="0.25" right="0.25" top="1.1499999999999999" bottom="0.75" header="0.3" footer="0.3"/>
  <pageSetup scale="80" orientation="landscape" r:id="rId1"/>
  <headerFooter>
    <oddHeader>&amp;L&amp;G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Anexo 5.3.1.a (1)</vt:lpstr>
      <vt:lpstr>Anexo 5.3.1.a (2)</vt:lpstr>
    </vt:vector>
  </TitlesOfParts>
  <Company>SECODAM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dc:title>
  <dc:creator>RMJ</dc:creator>
  <cp:lastModifiedBy>Joel Alarcón Gómez</cp:lastModifiedBy>
  <cp:lastPrinted>2025-05-30T20:12:53Z</cp:lastPrinted>
  <dcterms:created xsi:type="dcterms:W3CDTF">2004-08-02T23:22:27Z</dcterms:created>
  <dcterms:modified xsi:type="dcterms:W3CDTF">2025-05-30T20:13:35Z</dcterms:modified>
</cp:coreProperties>
</file>